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S\Y'67\Q2'67\RJH\กลต\FS T Q2'67\"/>
    </mc:Choice>
  </mc:AlternateContent>
  <xr:revisionPtr revIDLastSave="0" documentId="13_ncr:1_{3D3BD37F-B27C-4FB6-A863-078B5BD67227}" xr6:coauthVersionLast="47" xr6:coauthVersionMax="47" xr10:uidLastSave="{00000000-0000-0000-0000-000000000000}"/>
  <bookViews>
    <workbookView xWindow="-110" yWindow="-110" windowWidth="19420" windowHeight="10300" tabRatio="808" xr2:uid="{00000000-000D-0000-FFFF-FFFF00000000}"/>
  </bookViews>
  <sheets>
    <sheet name="BS" sheetId="69" r:id="rId1"/>
    <sheet name="PL3m" sheetId="83" r:id="rId2"/>
    <sheet name="PL6m" sheetId="84" r:id="rId3"/>
    <sheet name="CE-Conso" sheetId="80" r:id="rId4"/>
    <sheet name="CE-Separate" sheetId="81" r:id="rId5"/>
    <sheet name="CF" sheetId="74" r:id="rId6"/>
  </sheets>
  <definedNames>
    <definedName name="_xlnm.Print_Area" localSheetId="0">BS!$A$1:$O$83</definedName>
    <definedName name="_xlnm.Print_Area" localSheetId="3">'CE-Conso'!$A$1:$Y$33</definedName>
    <definedName name="_xlnm.Print_Area" localSheetId="4">'CE-Separate'!$A$1:$S$28</definedName>
    <definedName name="_xlnm.Print_Area" localSheetId="5">CF!$A$1:$L$78</definedName>
    <definedName name="_xlnm.Print_Area" localSheetId="1">PL3m!$A$1:$K$44</definedName>
    <definedName name="_xlnm.Print_Area" localSheetId="2">PL6m!$A$1:$K$44</definedName>
    <definedName name="_xlnm.Print_Titles" localSheetId="0">BS!$1:$7</definedName>
    <definedName name="_xlnm.Print_Titles" localSheetId="5">CF!$1:$7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0" i="80" l="1"/>
  <c r="E39" i="84" l="1"/>
  <c r="E37" i="84"/>
  <c r="W16" i="80"/>
  <c r="K41" i="84"/>
  <c r="G41" i="84"/>
  <c r="K41" i="83"/>
  <c r="G41" i="83"/>
  <c r="U19" i="80"/>
  <c r="Y19" i="80" s="1"/>
  <c r="J59" i="74" l="1"/>
  <c r="J72" i="74"/>
  <c r="J75" i="74"/>
  <c r="M16" i="81" l="1"/>
  <c r="W27" i="80" l="1"/>
  <c r="G21" i="80" l="1"/>
  <c r="I21" i="80"/>
  <c r="K21" i="80"/>
  <c r="M21" i="80"/>
  <c r="Q21" i="80"/>
  <c r="S16" i="80"/>
  <c r="Q17" i="81"/>
  <c r="I29" i="69" l="1"/>
  <c r="S30" i="80" l="1"/>
  <c r="W30" i="80"/>
  <c r="Q30" i="80"/>
  <c r="U26" i="80"/>
  <c r="K12" i="83" l="1"/>
  <c r="K16" i="83"/>
  <c r="O18" i="81" l="1"/>
  <c r="K18" i="81"/>
  <c r="I18" i="81"/>
  <c r="G18" i="81"/>
  <c r="E18" i="81"/>
  <c r="O25" i="81"/>
  <c r="K25" i="81"/>
  <c r="I25" i="81"/>
  <c r="G25" i="81"/>
  <c r="E25" i="81"/>
  <c r="Q24" i="81"/>
  <c r="M23" i="81"/>
  <c r="S23" i="81" s="1"/>
  <c r="Q23" i="81"/>
  <c r="Q16" i="81"/>
  <c r="S16" i="81"/>
  <c r="Y26" i="80"/>
  <c r="E21" i="80"/>
  <c r="S15" i="80"/>
  <c r="U15" i="80" s="1"/>
  <c r="Y15" i="80" s="1"/>
  <c r="M30" i="80"/>
  <c r="K30" i="80"/>
  <c r="I30" i="80"/>
  <c r="G30" i="80"/>
  <c r="E30" i="80"/>
  <c r="S21" i="80" l="1"/>
  <c r="Q25" i="81"/>
  <c r="J84" i="69" l="1"/>
  <c r="L84" i="69"/>
  <c r="N84" i="69"/>
  <c r="I6" i="83"/>
  <c r="I6" i="84"/>
  <c r="J6" i="74"/>
  <c r="A3" i="80"/>
  <c r="A3" i="81" s="1"/>
  <c r="K27" i="84"/>
  <c r="K28" i="84" s="1"/>
  <c r="I27" i="84"/>
  <c r="I28" i="84" s="1"/>
  <c r="G27" i="84"/>
  <c r="G28" i="84" s="1"/>
  <c r="E27" i="84"/>
  <c r="E28" i="84" s="1"/>
  <c r="K16" i="84"/>
  <c r="G16" i="84"/>
  <c r="E16" i="84"/>
  <c r="K12" i="84"/>
  <c r="G12" i="84"/>
  <c r="E12" i="84"/>
  <c r="M6" i="69"/>
  <c r="S21" i="81"/>
  <c r="S14" i="81"/>
  <c r="Y13" i="80"/>
  <c r="E17" i="84" l="1"/>
  <c r="E19" i="84" s="1"/>
  <c r="K17" i="84"/>
  <c r="K19" i="84" s="1"/>
  <c r="K21" i="84" s="1"/>
  <c r="M24" i="81" s="1"/>
  <c r="M25" i="81" s="1"/>
  <c r="A3" i="74"/>
  <c r="L9" i="74"/>
  <c r="L26" i="74" s="1"/>
  <c r="G17" i="84"/>
  <c r="G19" i="84" s="1"/>
  <c r="G21" i="84" l="1"/>
  <c r="G34" i="84" s="1"/>
  <c r="G32" i="84" s="1"/>
  <c r="H9" i="74"/>
  <c r="H26" i="74" s="1"/>
  <c r="F9" i="74"/>
  <c r="K29" i="84"/>
  <c r="Q18" i="81"/>
  <c r="O27" i="80" l="1"/>
  <c r="O30" i="80" s="1"/>
  <c r="G29" i="84"/>
  <c r="G39" i="84" s="1"/>
  <c r="G37" i="84" s="1"/>
  <c r="H72" i="74"/>
  <c r="K80" i="69" l="1"/>
  <c r="U29" i="80" l="1"/>
  <c r="Y29" i="80" s="1"/>
  <c r="U20" i="80" l="1"/>
  <c r="W21" i="80" l="1"/>
  <c r="W22" i="80" s="1"/>
  <c r="I56" i="69"/>
  <c r="K49" i="69" l="1"/>
  <c r="O49" i="69"/>
  <c r="F72" i="74" l="1"/>
  <c r="M29" i="69" l="1"/>
  <c r="O29" i="69"/>
  <c r="K29" i="69"/>
  <c r="I22" i="80"/>
  <c r="Y20" i="80" l="1"/>
  <c r="U18" i="80" l="1"/>
  <c r="Y18" i="80" l="1"/>
  <c r="L72" i="74"/>
  <c r="I16" i="83" l="1"/>
  <c r="G16" i="83"/>
  <c r="E16" i="83"/>
  <c r="F75" i="74" l="1"/>
  <c r="M49" i="69" l="1"/>
  <c r="I27" i="83" l="1"/>
  <c r="I31" i="80" l="1"/>
  <c r="H59" i="74" l="1"/>
  <c r="L59" i="74"/>
  <c r="I81" i="69" l="1"/>
  <c r="E27" i="83" l="1"/>
  <c r="E28" i="83" s="1"/>
  <c r="Q19" i="81" l="1"/>
  <c r="M79" i="69" s="1"/>
  <c r="I28" i="83"/>
  <c r="K27" i="83"/>
  <c r="G27" i="83"/>
  <c r="M22" i="80" l="1"/>
  <c r="M56" i="69"/>
  <c r="Q26" i="81"/>
  <c r="O26" i="81"/>
  <c r="O19" i="81"/>
  <c r="K26" i="81"/>
  <c r="K19" i="81"/>
  <c r="M78" i="69" l="1"/>
  <c r="M76" i="69"/>
  <c r="M57" i="69"/>
  <c r="I72" i="69"/>
  <c r="Q31" i="80"/>
  <c r="M31" i="80"/>
  <c r="L21" i="80"/>
  <c r="I76" i="69" l="1"/>
  <c r="L22" i="80"/>
  <c r="G28" i="83" l="1"/>
  <c r="G12" i="83"/>
  <c r="G17" i="83" s="1"/>
  <c r="G19" i="83" s="1"/>
  <c r="K17" i="83"/>
  <c r="K19" i="83" s="1"/>
  <c r="G21" i="83" l="1"/>
  <c r="G34" i="83" s="1"/>
  <c r="G32" i="83" s="1"/>
  <c r="K21" i="83"/>
  <c r="O56" i="69"/>
  <c r="K56" i="69"/>
  <c r="K57" i="69" s="1"/>
  <c r="O57" i="69" l="1"/>
  <c r="I49" i="69"/>
  <c r="I57" i="69" s="1"/>
  <c r="I17" i="69"/>
  <c r="I12" i="83" l="1"/>
  <c r="I17" i="83" s="1"/>
  <c r="I19" i="83" s="1"/>
  <c r="I21" i="83" s="1"/>
  <c r="K28" i="83"/>
  <c r="O17" i="69"/>
  <c r="M17" i="69"/>
  <c r="M30" i="69" s="1"/>
  <c r="K17" i="69"/>
  <c r="K30" i="69" s="1"/>
  <c r="S31" i="80"/>
  <c r="E31" i="80"/>
  <c r="G31" i="80"/>
  <c r="K31" i="80"/>
  <c r="I19" i="81"/>
  <c r="G26" i="81"/>
  <c r="G19" i="81"/>
  <c r="S22" i="80"/>
  <c r="I79" i="69" s="1"/>
  <c r="G22" i="80"/>
  <c r="I26" i="81"/>
  <c r="E26" i="81"/>
  <c r="O70" i="69" s="1"/>
  <c r="E19" i="81"/>
  <c r="K22" i="80"/>
  <c r="E22" i="80"/>
  <c r="I41" i="83" l="1"/>
  <c r="W31" i="80"/>
  <c r="M71" i="69"/>
  <c r="M75" i="69"/>
  <c r="O30" i="69"/>
  <c r="I75" i="69"/>
  <c r="M70" i="69" l="1"/>
  <c r="I70" i="69"/>
  <c r="I71" i="69"/>
  <c r="Q22" i="80" l="1"/>
  <c r="I78" i="69" s="1"/>
  <c r="G29" i="83" l="1"/>
  <c r="G39" i="83" s="1"/>
  <c r="G37" i="83" s="1"/>
  <c r="H37" i="74" l="1"/>
  <c r="H41" i="74" s="1"/>
  <c r="H74" i="74" s="1"/>
  <c r="H76" i="74" s="1"/>
  <c r="O31" i="80" l="1"/>
  <c r="K82" i="69" s="1"/>
  <c r="K83" i="69" s="1"/>
  <c r="K84" i="69" s="1"/>
  <c r="U27" i="80"/>
  <c r="U30" i="80" s="1"/>
  <c r="U31" i="80" l="1"/>
  <c r="Y27" i="80"/>
  <c r="Y30" i="80" s="1"/>
  <c r="Y31" i="80" l="1"/>
  <c r="I29" i="83"/>
  <c r="K29" i="83" l="1"/>
  <c r="S24" i="81"/>
  <c r="S25" i="81" s="1"/>
  <c r="M26" i="81" l="1"/>
  <c r="O80" i="69" s="1"/>
  <c r="O82" i="69" s="1"/>
  <c r="O83" i="69" s="1"/>
  <c r="O84" i="69" s="1"/>
  <c r="L37" i="74"/>
  <c r="L41" i="74" s="1"/>
  <c r="L74" i="74" s="1"/>
  <c r="L76" i="74" s="1"/>
  <c r="S26" i="81" l="1"/>
  <c r="L82" i="74"/>
  <c r="L83" i="74" s="1"/>
  <c r="I16" i="84" l="1"/>
  <c r="I12" i="84" l="1"/>
  <c r="I17" i="84" s="1"/>
  <c r="I19" i="84" s="1"/>
  <c r="I21" i="84" l="1"/>
  <c r="J9" i="74"/>
  <c r="J26" i="74" s="1"/>
  <c r="J37" i="74" s="1"/>
  <c r="J41" i="74" s="1"/>
  <c r="J74" i="74" s="1"/>
  <c r="M17" i="81" l="1"/>
  <c r="I41" i="84"/>
  <c r="J76" i="74"/>
  <c r="I29" i="84"/>
  <c r="M18" i="81" l="1"/>
  <c r="M19" i="81" s="1"/>
  <c r="M77" i="69" s="1"/>
  <c r="M80" i="69" s="1"/>
  <c r="M82" i="69" s="1"/>
  <c r="M83" i="69" s="1"/>
  <c r="M84" i="69" s="1"/>
  <c r="S17" i="81"/>
  <c r="S18" i="81" s="1"/>
  <c r="S19" i="81" s="1"/>
  <c r="T19" i="81" l="1"/>
  <c r="F59" i="74"/>
  <c r="F26" i="74" l="1"/>
  <c r="E12" i="83" l="1"/>
  <c r="E17" i="83" s="1"/>
  <c r="E19" i="83" s="1"/>
  <c r="E21" i="83" s="1"/>
  <c r="E34" i="83" l="1"/>
  <c r="E32" i="83" s="1"/>
  <c r="E41" i="83" s="1"/>
  <c r="E29" i="83"/>
  <c r="E39" i="83" s="1"/>
  <c r="E37" i="83" s="1"/>
  <c r="I30" i="69" l="1"/>
  <c r="F37" i="74" l="1"/>
  <c r="F41" i="74" s="1"/>
  <c r="F74" i="74" s="1"/>
  <c r="F76" i="74" s="1"/>
  <c r="E21" i="84" l="1"/>
  <c r="E34" i="84" l="1"/>
  <c r="E32" i="84" s="1"/>
  <c r="E29" i="84"/>
  <c r="E41" i="84" l="1"/>
  <c r="O16" i="80"/>
  <c r="O21" i="80" l="1"/>
  <c r="O22" i="80" s="1"/>
  <c r="I77" i="69" s="1"/>
  <c r="I80" i="69" s="1"/>
  <c r="I82" i="69" s="1"/>
  <c r="I83" i="69" s="1"/>
  <c r="I84" i="69" s="1"/>
  <c r="U16" i="80"/>
  <c r="Y16" i="80" l="1"/>
  <c r="Y21" i="80" s="1"/>
  <c r="Y22" i="80" s="1"/>
  <c r="Z22" i="80" s="1"/>
  <c r="U21" i="80"/>
  <c r="U22" i="80" s="1"/>
</calcChain>
</file>

<file path=xl/sharedStrings.xml><?xml version="1.0" encoding="utf-8"?>
<sst xmlns="http://schemas.openxmlformats.org/spreadsheetml/2006/main" count="322" uniqueCount="193">
  <si>
    <t>บริษัท โรงพยาบาลราชธานี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</si>
  <si>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</si>
  <si>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</si>
  <si>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</si>
  <si>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</si>
  <si>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</si>
  <si>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</si>
  <si>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</si>
  <si>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</si>
  <si>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</si>
  <si>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</si>
  <si>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</si>
  <si>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</si>
  <si>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</si>
  <si>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</si>
  <si>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</si>
  <si>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</si>
  <si>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</si>
  <si>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</si>
  <si>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</si>
  <si>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</si>
  <si>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</si>
  <si>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</si>
  <si>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</si>
  <si>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</si>
  <si>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</si>
  <si>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</si>
  <si>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</si>
  <si>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</si>
  <si>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</si>
  <si>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</si>
  <si>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</si>
  <si>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</si>
  <si>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</si>
  <si>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</si>
  <si>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</si>
  <si>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</si>
  <si>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</si>
  <si>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</si>
  <si>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</si>
  <si>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</si>
  <si>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</si>
  <si>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</si>
  <si>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</si>
  <si>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</si>
  <si>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</si>
  <si>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</si>
  <si>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</si>
  <si>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</si>
  <si>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</si>
  <si>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</si>
  <si>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</si>
  <si>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</si>
  <si>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</si>
  <si>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</si>
  <si>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</si>
  <si>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</si>
  <si>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</si>
  <si>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</si>
  <si>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</si>
  <si>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</si>
  <si>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</si>
  <si>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</si>
  <si>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</si>
  <si>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งบกระแสเงินสด</t>
  </si>
  <si>
    <t>กระแสเงินสดจากกิจกรรมดำเนินงาน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</si>
  <si>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</si>
  <si>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</si>
  <si>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</si>
  <si>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</si>
  <si>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</si>
  <si>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</si>
  <si>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</si>
  <si>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</si>
  <si>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</si>
  <si>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</si>
  <si>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หนี้สินไม่หมุนเวียนอื่น</t>
  </si>
  <si>
    <t>ค่าใช้จ่ายผลประโยชน์ของพนักงาน</t>
  </si>
  <si>
    <t>เงินสดรับจากการจำหน่ายที่ดิน อาคารและอุปกรณ์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</si>
  <si>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</si>
  <si>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</si>
  <si>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</si>
  <si>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เงินสดรับจากภาษีหัก ณ ที่จ่ายขอคืน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</si>
  <si>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</si>
  <si>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</si>
  <si>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</si>
  <si>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</si>
  <si>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</si>
  <si>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 xml:space="preserve">   ในภายหลัง - สุทธิจากภาษี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</si>
  <si>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</si>
  <si>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</si>
  <si>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</si>
  <si>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</si>
  <si>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</si>
  <si>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</si>
  <si>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เงินสดจ่ายหนี้สินตามสัญญาเช่า</t>
  </si>
  <si>
    <t>เงินฝากธนาคารที่ติดภาระค้ำประกัน</t>
  </si>
  <si>
    <t xml:space="preserve">   ทุนสำรองหุ้นทุนซื้อคืน</t>
  </si>
  <si>
    <t>หุ้นทุนซื้อคืน</t>
  </si>
  <si>
    <t>ทุนสำรองหุ้นทุนซื้อคืน</t>
  </si>
  <si>
    <t>องค์ประกอบอื่น</t>
  </si>
  <si>
    <t>ของส่วนของผู้ถือหุ้น</t>
  </si>
  <si>
    <t>เงินปันผลรับ</t>
  </si>
  <si>
    <t>เงินสดรับในเงินปันผล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</si>
  <si>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</si>
  <si>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</si>
  <si>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</si>
  <si>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</si>
  <si>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</si>
  <si>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</si>
  <si>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</si>
  <si>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การแบ่งปันกำไร (ขาดทุน) เบ็ดเสร็จรวม</t>
  </si>
  <si>
    <t>รายได้ค่าบริการทางการแพทย์ค้างรับ</t>
  </si>
  <si>
    <t>รายได้เงินปันผลรับ</t>
  </si>
  <si>
    <t>การแบ่งปันกำไร</t>
  </si>
  <si>
    <t>เงินสดจ่ายเงินมัดจำค่าสินทรัพย์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</si>
  <si>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</si>
  <si>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</si>
  <si>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</si>
  <si>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</si>
  <si>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</si>
  <si>
    <t>สินทรัพย์ภาษีเงินได้ของงวดปัจจุบัน</t>
  </si>
  <si>
    <t>เงินกู้ยืมระยะยาวจากสถาบันการเงิน</t>
  </si>
  <si>
    <t>ยอดคงเหลือ ณ วันที่ 1 มกราคม 2566</t>
  </si>
  <si>
    <t>เงินสดรับจากเงินกู้ยืมระยะยาวจากสถาบันการเงิน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</si>
  <si>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</si>
  <si>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กำไรจากกิจกรรมดำเนินงาน</t>
  </si>
  <si>
    <t>ส่วนต่ำจากการเปลี่ยนแปลงสัดส่วนการถือหุ้นในบริษัทย่อย</t>
  </si>
  <si>
    <t>สัดส่วนการถือหุ้น</t>
  </si>
  <si>
    <t>ในบริษัทย่อย</t>
  </si>
  <si>
    <t>ค่าตัดจำหน่ายสินทรัพย์ไม่มีตัวตน</t>
  </si>
  <si>
    <t>สินทรัพย์ไม่มีตัวตน</t>
  </si>
  <si>
    <t>เงินสดจ่ายในเงินให้กู้ยืมระยะสั้นแก่บริษัทอื่น</t>
  </si>
  <si>
    <t>เงินสดรับจากเงินกู้ยืมระยะสั้นจากสถาบันการเงิน</t>
  </si>
  <si>
    <t>ส่วนเกินจากการเปลี่ยนแปลงสัดส่วนของบริษัทย่อย</t>
  </si>
  <si>
    <t>ผลกำไร (ขาดทุน) จากเงินลงทุนในตราสารทุนที่กำหนดให้วัดมูลค่า</t>
  </si>
  <si>
    <t xml:space="preserve">   ด้วยมูลค่ายุติธรรมผ่านกำไรขาดทุนเบ็ดเสร็จอื่น - สุทธิจากภาษี</t>
  </si>
  <si>
    <t>เงินปันผลจ่ายให้แก่ส่วนได้เสียที่ไม่มีอำนาจควบคุม</t>
  </si>
  <si>
    <t>เงินสดรับจากเงินให้กู้ยืมระยะสั้นแก่บริษัทอื่น</t>
  </si>
  <si>
    <t>(เพิ่มขึ้น) ลดลงในเงินฝากธนาคารที่ติดภาระค้ำประกัน</t>
  </si>
  <si>
    <t>เงินสดจ่ายเจ้าหนี้ค่าสินทรัพย์</t>
  </si>
  <si>
    <t>หนี้สูญและผลขาดทุนด้านเครดิตที่คาดว่าจะเกิดขึ้น</t>
  </si>
  <si>
    <t>31 ธันวาคม 2566</t>
  </si>
  <si>
    <t>กำไรต่อหุ้นขั้นพื้นฐาน</t>
  </si>
  <si>
    <t>ตัดจำหน่ายภาษีถูกหัก ณ ที่จ่ายเป็นค่าใช้จ่าย</t>
  </si>
  <si>
    <t>เงินสดจ่ายซื้อเงินลงทุนในบริษัทย่อย</t>
  </si>
  <si>
    <t>เงินสดจ่ายซื้อที่ดิน อาคารและอุปกรณ์</t>
  </si>
  <si>
    <t>เงินสดจ่ายซื้อสินทรัพย์ไม่มีตัวตน</t>
  </si>
  <si>
    <t>ยอดคงเหลือ ณ วันที่ 1 มกราคม 2567</t>
  </si>
  <si>
    <t>ยังไม่ได้ตรวจสอบ</t>
  </si>
  <si>
    <t>กำไรสำหรับงวด</t>
  </si>
  <si>
    <t>ตรวจสอบแล้ว</t>
  </si>
  <si>
    <t>รวมกำไร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</si>
  <si>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</si>
  <si>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กำไรจากการจำหน่ายสินทรัพย์</t>
  </si>
  <si>
    <t>งบฐานะการเงิน</t>
  </si>
  <si>
    <t>ส่วนของเงินกู้ยืมระยะยาวจากสถาบันการเงินที่ถึงกำหนดชำระภายในหนึ่งปี</t>
  </si>
  <si>
    <t>ค่าใช้จ่าย (รายได้) ภาษีเงินได้</t>
  </si>
  <si>
    <t>งบการเปลี่ยนแปลงส่วนของผู้ถือหุ้น</t>
  </si>
  <si>
    <t>การเพิ่ม (ลด) ส่วนได้เสียที่ไม่มีอำนาจควบคุม</t>
  </si>
  <si>
    <t>ที่ไม่ได้ส่งผลให้สูญเสียการควบคุม</t>
  </si>
  <si>
    <t>จำนวนหุ้นสามัญ (หน่วย : หุ้น)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</si>
  <si>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</si>
  <si>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</si>
  <si>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สินทรัพย์ทางการเงินไม่หมุนเวียนที่ไม่ใช่เงินสดที่เป็นหลักประกัน</t>
  </si>
  <si>
    <t>สินทรัพย์ทางการเงินไม่หมุนเวียนอื่น</t>
  </si>
  <si>
    <t>กำไรขาดทุนเบ็ดเสร็จอื่นสำหรับงวด</t>
  </si>
  <si>
    <t>ขาดทุนจากมูลค่าสินค้าคงเหลือลดลง</t>
  </si>
  <si>
    <t>เงินสดรับจากการชำระค่าหุ้นของผู้มีส่วนได้เสียที่ไม่มีอำนาจควบคุม</t>
  </si>
  <si>
    <t>การเปลี่ยนแปลงในส่วนของผู้ถือหุ้นสำหรับงวด</t>
  </si>
  <si>
    <t>รวมการเปลี่ยนแปลงในส่วนของผู้ถือหุ้นสำหรับงวด</t>
  </si>
  <si>
    <t>ณ วันที่ 30 มิถุนายน 2567</t>
  </si>
  <si>
    <t>(หน่วย : บาท)</t>
  </si>
  <si>
    <t xml:space="preserve"> 30 มิถุนายน 2567</t>
  </si>
  <si>
    <t>สำหรับงวดสามเดือนสิ้นสุดวันที่ 30 มิถุนายน 2567</t>
  </si>
  <si>
    <t>สำหรับงวดหกเดือนสิ้นสุดวันที่ 30 มิถุนายน 2567</t>
  </si>
  <si>
    <t xml:space="preserve"> 30 มิถุนายน 2566</t>
  </si>
  <si>
    <t>ยอดคงเหลือ ณ วันที่  30 มิถุนายน 2567</t>
  </si>
  <si>
    <t>ยอดคงเหลือ ณ วันที่  30 มิถุนายน 2566</t>
  </si>
  <si>
    <t xml:space="preserve">เงินปันผล </t>
  </si>
  <si>
    <t>เงินสดรับจากขายเงินลงทุนในบริษัทย่อย</t>
  </si>
  <si>
    <t>ขาดทุนจากการแลกเปลี่ยนทรัพย์สิน</t>
  </si>
  <si>
    <t>กำไรจากการตัดจำหน่ายเจ้าหนี้การค้าและเจ้าหนี้หมุนเวียนอื่น</t>
  </si>
  <si>
    <t>เงินปันผลของส่วนได้เสียที่ไม่มีอำนาจควบคุม</t>
  </si>
  <si>
    <t>กำไรก่อนภาษีเงินได้</t>
  </si>
  <si>
    <t>รายการปรับกระทบกำไรก่อนภาษีเงินได้เป็นเงินสดรับ (จ่าย) จากกิจกรรมดำเนินงาน</t>
  </si>
  <si>
    <t>เงินให้กู้ยืมระยะสั้นแก่กิจการที่เกี่ยวข้องกัน</t>
  </si>
  <si>
    <t>รายการปรับลดประมาณการรายได้ประกันสังคม</t>
  </si>
  <si>
    <t>เงินสดรับจากเงินให้กู้ยืมระยะสั้นแก่กิจการที่เกี่ยวข้องกัน</t>
  </si>
  <si>
    <t>เงินสดจ่ายในเงินให้กู้ยืมระยะสั้นแก่กิจการที่เกี่ยวข้องกัน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</si>
  <si>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</si>
  <si>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>เงินสดจ่ายเงินกู้ยืมระยะสั้นจากกิจการที่เกี่ยวข้องกัน</t>
  </si>
  <si>
    <t>ส่วนที่เป็นของบริษัทใหญ่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</si>
</sst>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_-* #,##0_-;\-* #,##0_-;_-* &quot;-&quot;??_-;_-@_-"/>
    <numFmt numFmtId="191" formatCode="0.0000000"/>
  </numFmts>
  <fonts count="17">
    <font>
      <sz val="16"/>
      <name val="Angsana New"/>
    </font>
    <font>
      <sz val="16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5"/>
      <name val="Angsana New"/>
      <family val="1"/>
    </font>
    <font>
      <sz val="15"/>
      <name val="Angsana New"/>
      <family val="1"/>
    </font>
    <font>
      <b/>
      <sz val="15"/>
      <name val="Angsana New"/>
      <family val="1"/>
      <charset val="222"/>
    </font>
    <font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name val="AngsanaUPC"/>
      <family val="1"/>
    </font>
    <font>
      <u/>
      <sz val="15"/>
      <name val="Angsana New"/>
      <family val="1"/>
    </font>
    <font>
      <b/>
      <u/>
      <sz val="15"/>
      <name val="Angsana New"/>
      <family val="1"/>
    </font>
    <font>
      <sz val="15"/>
      <color rgb="FFFF0000"/>
      <name val="Angsana New"/>
      <family val="1"/>
    </font>
    <font>
      <sz val="15.5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187" fontId="1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3" fillId="0" borderId="0"/>
    <xf numFmtId="0" fontId="2" fillId="0" borderId="0"/>
    <xf numFmtId="0" fontId="6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4" fillId="0" borderId="0"/>
  </cellStyleXfs>
  <cellXfs count="143">
    <xf numFmtId="0" fontId="0" fillId="0" borderId="0" xfId="0"/>
    <xf numFmtId="0" fontId="8" fillId="0" borderId="0" xfId="11" applyFont="1"/>
    <xf numFmtId="187" fontId="7" fillId="0" borderId="0" xfId="1" applyFont="1" applyFill="1" applyAlignment="1">
      <alignment horizontal="center"/>
    </xf>
    <xf numFmtId="187" fontId="7" fillId="0" borderId="0" xfId="1" applyFont="1" applyFill="1" applyAlignment="1">
      <alignment horizontal="right"/>
    </xf>
    <xf numFmtId="0" fontId="8" fillId="0" borderId="0" xfId="0" applyFont="1"/>
    <xf numFmtId="187" fontId="8" fillId="0" borderId="0" xfId="1" applyFont="1" applyFill="1"/>
    <xf numFmtId="187" fontId="8" fillId="0" borderId="0" xfId="1" applyFont="1"/>
    <xf numFmtId="187" fontId="7" fillId="0" borderId="0" xfId="1" applyFont="1" applyFill="1" applyBorder="1" applyAlignment="1">
      <alignment horizontal="center"/>
    </xf>
    <xf numFmtId="187" fontId="8" fillId="0" borderId="0" xfId="1" applyFont="1" applyFill="1" applyBorder="1" applyAlignment="1">
      <alignment horizontal="center"/>
    </xf>
    <xf numFmtId="187" fontId="8" fillId="0" borderId="0" xfId="1" applyFont="1" applyFill="1" applyBorder="1"/>
    <xf numFmtId="187" fontId="7" fillId="0" borderId="0" xfId="1" applyFont="1" applyFill="1" applyBorder="1"/>
    <xf numFmtId="187" fontId="7" fillId="0" borderId="0" xfId="1" applyFont="1" applyFill="1"/>
    <xf numFmtId="43" fontId="9" fillId="0" borderId="0" xfId="8" applyFont="1" applyFill="1" applyAlignment="1">
      <alignment horizontal="center"/>
    </xf>
    <xf numFmtId="187" fontId="9" fillId="0" borderId="0" xfId="1" applyFont="1" applyFill="1" applyAlignment="1">
      <alignment horizontal="center"/>
    </xf>
    <xf numFmtId="43" fontId="9" fillId="0" borderId="2" xfId="8" applyFont="1" applyFill="1" applyBorder="1" applyAlignment="1">
      <alignment horizontal="center"/>
    </xf>
    <xf numFmtId="187" fontId="9" fillId="0" borderId="2" xfId="1" applyFont="1" applyFill="1" applyBorder="1" applyAlignment="1">
      <alignment horizontal="center"/>
    </xf>
    <xf numFmtId="43" fontId="9" fillId="0" borderId="1" xfId="8" applyFont="1" applyFill="1" applyBorder="1" applyAlignment="1">
      <alignment horizontal="center"/>
    </xf>
    <xf numFmtId="187" fontId="7" fillId="0" borderId="1" xfId="1" applyFont="1" applyFill="1" applyBorder="1" applyAlignment="1">
      <alignment horizontal="right"/>
    </xf>
    <xf numFmtId="187" fontId="9" fillId="0" borderId="0" xfId="1" applyFont="1" applyFill="1" applyBorder="1" applyAlignment="1">
      <alignment horizontal="center"/>
    </xf>
    <xf numFmtId="187" fontId="10" fillId="0" borderId="0" xfId="1" applyFont="1" applyFill="1"/>
    <xf numFmtId="189" fontId="8" fillId="0" borderId="0" xfId="1" applyNumberFormat="1" applyFont="1" applyFill="1" applyBorder="1" applyAlignment="1">
      <alignment horizontal="center"/>
    </xf>
    <xf numFmtId="189" fontId="10" fillId="0" borderId="0" xfId="1" applyNumberFormat="1" applyFont="1" applyFill="1" applyBorder="1"/>
    <xf numFmtId="187" fontId="10" fillId="0" borderId="0" xfId="1" applyFont="1" applyFill="1" applyBorder="1"/>
    <xf numFmtId="43" fontId="10" fillId="0" borderId="0" xfId="8" applyFont="1" applyFill="1" applyAlignment="1">
      <alignment horizontal="center"/>
    </xf>
    <xf numFmtId="189" fontId="7" fillId="0" borderId="0" xfId="1" applyNumberFormat="1" applyFont="1" applyFill="1" applyAlignment="1">
      <alignment horizontal="right"/>
    </xf>
    <xf numFmtId="189" fontId="8" fillId="0" borderId="0" xfId="1" applyNumberFormat="1" applyFont="1" applyFill="1"/>
    <xf numFmtId="187" fontId="10" fillId="0" borderId="0" xfId="1" applyFont="1" applyFill="1" applyBorder="1" applyAlignment="1">
      <alignment horizontal="center"/>
    </xf>
    <xf numFmtId="187" fontId="8" fillId="0" borderId="3" xfId="1" applyFont="1" applyFill="1" applyBorder="1"/>
    <xf numFmtId="189" fontId="8" fillId="0" borderId="0" xfId="11" applyNumberFormat="1" applyFont="1"/>
    <xf numFmtId="187" fontId="8" fillId="0" borderId="2" xfId="1" applyFont="1" applyFill="1" applyBorder="1"/>
    <xf numFmtId="43" fontId="8" fillId="0" borderId="0" xfId="8" applyFont="1" applyFill="1" applyAlignment="1">
      <alignment horizontal="center"/>
    </xf>
    <xf numFmtId="187" fontId="8" fillId="0" borderId="4" xfId="1" applyFont="1" applyFill="1" applyBorder="1"/>
    <xf numFmtId="187" fontId="13" fillId="0" borderId="0" xfId="1" applyFont="1" applyFill="1" applyBorder="1" applyAlignment="1">
      <alignment horizontal="center"/>
    </xf>
    <xf numFmtId="187" fontId="13" fillId="0" borderId="0" xfId="1" applyFont="1" applyAlignment="1">
      <alignment horizontal="center"/>
    </xf>
    <xf numFmtId="187" fontId="8" fillId="0" borderId="0" xfId="1" applyFont="1" applyAlignment="1">
      <alignment horizontal="center"/>
    </xf>
    <xf numFmtId="189" fontId="8" fillId="0" borderId="0" xfId="0" applyNumberFormat="1" applyFont="1"/>
    <xf numFmtId="187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10" applyFont="1"/>
    <xf numFmtId="0" fontId="8" fillId="0" borderId="0" xfId="0" applyFont="1" applyAlignment="1">
      <alignment horizontal="right"/>
    </xf>
    <xf numFmtId="0" fontId="13" fillId="0" borderId="0" xfId="0" applyFont="1"/>
    <xf numFmtId="189" fontId="8" fillId="0" borderId="0" xfId="0" applyNumberFormat="1" applyFont="1" applyAlignment="1">
      <alignment horizontal="center"/>
    </xf>
    <xf numFmtId="43" fontId="8" fillId="0" borderId="0" xfId="0" applyNumberFormat="1" applyFont="1"/>
    <xf numFmtId="189" fontId="8" fillId="0" borderId="0" xfId="11" quotePrefix="1" applyNumberFormat="1" applyFont="1" applyAlignment="1">
      <alignment horizontal="center"/>
    </xf>
    <xf numFmtId="43" fontId="7" fillId="0" borderId="0" xfId="5" applyNumberFormat="1" applyFont="1" applyAlignment="1">
      <alignment horizontal="right"/>
    </xf>
    <xf numFmtId="187" fontId="7" fillId="0" borderId="2" xfId="1" applyFont="1" applyBorder="1" applyAlignment="1">
      <alignment horizontal="center"/>
    </xf>
    <xf numFmtId="43" fontId="7" fillId="0" borderId="0" xfId="8" applyFont="1" applyFill="1" applyAlignment="1">
      <alignment horizontal="center"/>
    </xf>
    <xf numFmtId="43" fontId="7" fillId="0" borderId="2" xfId="8" applyFont="1" applyFill="1" applyBorder="1" applyAlignment="1">
      <alignment horizontal="center"/>
    </xf>
    <xf numFmtId="187" fontId="7" fillId="0" borderId="2" xfId="1" applyFont="1" applyFill="1" applyBorder="1" applyAlignment="1">
      <alignment horizontal="center"/>
    </xf>
    <xf numFmtId="0" fontId="8" fillId="0" borderId="1" xfId="0" applyFont="1" applyBorder="1"/>
    <xf numFmtId="187" fontId="7" fillId="0" borderId="1" xfId="1" applyFont="1" applyFill="1" applyBorder="1" applyAlignment="1">
      <alignment horizontal="center"/>
    </xf>
    <xf numFmtId="187" fontId="7" fillId="0" borderId="1" xfId="1" applyFont="1" applyBorder="1" applyAlignment="1">
      <alignment horizontal="center"/>
    </xf>
    <xf numFmtId="189" fontId="7" fillId="0" borderId="0" xfId="1" applyNumberFormat="1" applyFont="1" applyFill="1" applyBorder="1" applyAlignment="1">
      <alignment horizontal="center"/>
    </xf>
    <xf numFmtId="190" fontId="7" fillId="0" borderId="0" xfId="1" applyNumberFormat="1" applyFont="1" applyFill="1" applyBorder="1" applyAlignment="1">
      <alignment horizontal="center"/>
    </xf>
    <xf numFmtId="187" fontId="8" fillId="0" borderId="0" xfId="1" applyFont="1" applyFill="1" applyBorder="1" applyAlignment="1"/>
    <xf numFmtId="187" fontId="15" fillId="0" borderId="0" xfId="1" applyFont="1" applyFill="1" applyBorder="1"/>
    <xf numFmtId="187" fontId="8" fillId="0" borderId="0" xfId="1" applyFont="1" applyFill="1" applyAlignment="1">
      <alignment horizontal="right"/>
    </xf>
    <xf numFmtId="187" fontId="8" fillId="0" borderId="5" xfId="1" applyFont="1" applyFill="1" applyBorder="1" applyAlignment="1">
      <alignment horizontal="right"/>
    </xf>
    <xf numFmtId="43" fontId="7" fillId="0" borderId="0" xfId="5" applyNumberFormat="1" applyFont="1" applyAlignment="1">
      <alignment horizontal="center"/>
    </xf>
    <xf numFmtId="0" fontId="7" fillId="0" borderId="0" xfId="5" applyFont="1" applyAlignment="1">
      <alignment horizontal="center"/>
    </xf>
    <xf numFmtId="0" fontId="7" fillId="0" borderId="0" xfId="5" applyFont="1"/>
    <xf numFmtId="0" fontId="8" fillId="0" borderId="2" xfId="5" applyFont="1" applyBorder="1"/>
    <xf numFmtId="187" fontId="7" fillId="0" borderId="2" xfId="1" applyFont="1" applyFill="1" applyBorder="1" applyAlignment="1">
      <alignment horizontal="center" vertical="center"/>
    </xf>
    <xf numFmtId="187" fontId="7" fillId="0" borderId="3" xfId="1" applyFont="1" applyFill="1" applyBorder="1" applyAlignment="1">
      <alignment horizontal="center" vertical="top"/>
    </xf>
    <xf numFmtId="0" fontId="8" fillId="0" borderId="0" xfId="5" applyFont="1"/>
    <xf numFmtId="187" fontId="7" fillId="0" borderId="1" xfId="1" applyFont="1" applyFill="1" applyBorder="1" applyAlignment="1">
      <alignment horizontal="center" vertical="center"/>
    </xf>
    <xf numFmtId="187" fontId="7" fillId="0" borderId="0" xfId="1" applyFont="1" applyFill="1" applyBorder="1" applyAlignment="1">
      <alignment horizontal="center" vertical="center"/>
    </xf>
    <xf numFmtId="0" fontId="8" fillId="0" borderId="1" xfId="5" applyFont="1" applyBorder="1"/>
    <xf numFmtId="0" fontId="7" fillId="0" borderId="1" xfId="5" applyFont="1" applyBorder="1" applyAlignment="1">
      <alignment horizontal="center"/>
    </xf>
    <xf numFmtId="189" fontId="8" fillId="0" borderId="0" xfId="3" applyNumberFormat="1" applyFont="1" applyFill="1" applyBorder="1"/>
    <xf numFmtId="187" fontId="8" fillId="0" borderId="0" xfId="5" applyNumberFormat="1" applyFont="1"/>
    <xf numFmtId="187" fontId="8" fillId="0" borderId="0" xfId="2" applyFont="1" applyFill="1" applyBorder="1"/>
    <xf numFmtId="0" fontId="8" fillId="0" borderId="0" xfId="5" applyFont="1" applyAlignment="1">
      <alignment horizontal="center"/>
    </xf>
    <xf numFmtId="189" fontId="8" fillId="0" borderId="0" xfId="5" applyNumberFormat="1" applyFont="1"/>
    <xf numFmtId="187" fontId="8" fillId="0" borderId="3" xfId="1" applyFont="1" applyFill="1" applyBorder="1" applyAlignment="1">
      <alignment horizontal="center"/>
    </xf>
    <xf numFmtId="187" fontId="8" fillId="0" borderId="4" xfId="1" applyFont="1" applyFill="1" applyBorder="1" applyAlignment="1">
      <alignment horizontal="center"/>
    </xf>
    <xf numFmtId="189" fontId="8" fillId="0" borderId="0" xfId="3" applyNumberFormat="1" applyFont="1" applyFill="1" applyBorder="1" applyAlignment="1"/>
    <xf numFmtId="189" fontId="7" fillId="0" borderId="0" xfId="3" applyNumberFormat="1" applyFont="1" applyFill="1" applyBorder="1"/>
    <xf numFmtId="189" fontId="7" fillId="0" borderId="0" xfId="3" applyNumberFormat="1" applyFont="1" applyFill="1" applyBorder="1" applyAlignment="1"/>
    <xf numFmtId="187" fontId="7" fillId="0" borderId="0" xfId="2" applyFont="1" applyFill="1" applyBorder="1"/>
    <xf numFmtId="187" fontId="7" fillId="0" borderId="2" xfId="1" applyFont="1" applyFill="1" applyBorder="1" applyAlignment="1">
      <alignment horizontal="center" vertical="top"/>
    </xf>
    <xf numFmtId="187" fontId="7" fillId="0" borderId="1" xfId="1" applyFont="1" applyFill="1" applyBorder="1" applyAlignment="1">
      <alignment horizontal="center" vertical="top"/>
    </xf>
    <xf numFmtId="187" fontId="8" fillId="0" borderId="0" xfId="1" applyFont="1" applyFill="1" applyBorder="1" applyAlignment="1">
      <alignment horizontal="right"/>
    </xf>
    <xf numFmtId="4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89" fontId="7" fillId="0" borderId="0" xfId="0" applyNumberFormat="1" applyFont="1" applyAlignment="1">
      <alignment horizontal="center"/>
    </xf>
    <xf numFmtId="187" fontId="7" fillId="0" borderId="0" xfId="1" applyFont="1" applyAlignment="1">
      <alignment horizontal="center"/>
    </xf>
    <xf numFmtId="0" fontId="7" fillId="0" borderId="2" xfId="0" applyFont="1" applyBorder="1" applyAlignment="1">
      <alignment horizontal="center"/>
    </xf>
    <xf numFmtId="189" fontId="7" fillId="0" borderId="2" xfId="0" applyNumberFormat="1" applyFont="1" applyBorder="1" applyAlignment="1">
      <alignment horizontal="center"/>
    </xf>
    <xf numFmtId="0" fontId="8" fillId="0" borderId="1" xfId="11" applyFont="1" applyBorder="1" applyAlignment="1">
      <alignment horizontal="center"/>
    </xf>
    <xf numFmtId="189" fontId="7" fillId="0" borderId="1" xfId="1" applyNumberFormat="1" applyFont="1" applyFill="1" applyBorder="1" applyAlignment="1">
      <alignment horizontal="center"/>
    </xf>
    <xf numFmtId="187" fontId="7" fillId="0" borderId="1" xfId="1" quotePrefix="1" applyFont="1" applyFill="1" applyBorder="1" applyAlignment="1">
      <alignment horizontal="center"/>
    </xf>
    <xf numFmtId="187" fontId="14" fillId="0" borderId="0" xfId="1" applyFont="1" applyFill="1" applyBorder="1" applyAlignment="1">
      <alignment horizontal="center"/>
    </xf>
    <xf numFmtId="0" fontId="7" fillId="0" borderId="0" xfId="0" applyFont="1"/>
    <xf numFmtId="187" fontId="8" fillId="0" borderId="0" xfId="1" applyFont="1" applyFill="1" applyBorder="1" applyAlignment="1">
      <alignment horizontal="right" vertical="top" wrapText="1"/>
    </xf>
    <xf numFmtId="0" fontId="16" fillId="0" borderId="0" xfId="10" applyFont="1"/>
    <xf numFmtId="187" fontId="8" fillId="0" borderId="1" xfId="1" applyFont="1" applyFill="1" applyBorder="1"/>
    <xf numFmtId="191" fontId="8" fillId="0" borderId="0" xfId="0" applyNumberFormat="1" applyFont="1"/>
    <xf numFmtId="0" fontId="10" fillId="0" borderId="0" xfId="11" applyFont="1"/>
    <xf numFmtId="0" fontId="10" fillId="0" borderId="0" xfId="11" applyFont="1" applyAlignment="1">
      <alignment horizontal="center"/>
    </xf>
    <xf numFmtId="189" fontId="10" fillId="0" borderId="0" xfId="11" applyNumberFormat="1" applyFont="1"/>
    <xf numFmtId="0" fontId="10" fillId="0" borderId="0" xfId="0" applyFont="1"/>
    <xf numFmtId="0" fontId="10" fillId="0" borderId="0" xfId="11" quotePrefix="1" applyFont="1" applyAlignment="1">
      <alignment horizontal="center"/>
    </xf>
    <xf numFmtId="0" fontId="8" fillId="0" borderId="0" xfId="11" quotePrefix="1" applyFont="1" applyAlignment="1">
      <alignment horizontal="center"/>
    </xf>
    <xf numFmtId="0" fontId="11" fillId="0" borderId="0" xfId="7" applyFont="1"/>
    <xf numFmtId="0" fontId="11" fillId="0" borderId="0" xfId="6" applyFont="1"/>
    <xf numFmtId="0" fontId="8" fillId="0" borderId="2" xfId="11" applyFont="1" applyBorder="1"/>
    <xf numFmtId="0" fontId="7" fillId="0" borderId="1" xfId="0" applyFont="1" applyBorder="1" applyAlignment="1">
      <alignment horizontal="right"/>
    </xf>
    <xf numFmtId="0" fontId="8" fillId="0" borderId="0" xfId="11" applyFont="1" applyAlignment="1">
      <alignment horizontal="center"/>
    </xf>
    <xf numFmtId="189" fontId="7" fillId="0" borderId="0" xfId="7" applyNumberFormat="1" applyFont="1"/>
    <xf numFmtId="189" fontId="14" fillId="0" borderId="0" xfId="7" applyNumberFormat="1" applyFont="1" applyAlignment="1">
      <alignment horizontal="center"/>
    </xf>
    <xf numFmtId="0" fontId="13" fillId="0" borderId="0" xfId="11" applyFont="1"/>
    <xf numFmtId="187" fontId="7" fillId="0" borderId="0" xfId="1" applyFont="1" applyFill="1" applyAlignment="1">
      <alignment horizontal="centerContinuous"/>
    </xf>
    <xf numFmtId="187" fontId="8" fillId="0" borderId="0" xfId="11" applyNumberFormat="1" applyFont="1"/>
    <xf numFmtId="0" fontId="7" fillId="0" borderId="0" xfId="11" applyFont="1"/>
    <xf numFmtId="3" fontId="8" fillId="0" borderId="0" xfId="0" applyNumberFormat="1" applyFont="1" applyAlignment="1">
      <alignment horizontal="right" vertical="top" wrapText="1"/>
    </xf>
    <xf numFmtId="3" fontId="8" fillId="0" borderId="0" xfId="0" applyNumberFormat="1" applyFont="1"/>
    <xf numFmtId="3" fontId="8" fillId="0" borderId="0" xfId="11" applyNumberFormat="1" applyFont="1"/>
    <xf numFmtId="0" fontId="8" fillId="0" borderId="0" xfId="0" applyFont="1" applyAlignment="1">
      <alignment horizontal="right" vertical="top" wrapText="1"/>
    </xf>
    <xf numFmtId="0" fontId="8" fillId="0" borderId="0" xfId="12" applyFont="1"/>
    <xf numFmtId="0" fontId="9" fillId="0" borderId="0" xfId="11" applyFont="1"/>
    <xf numFmtId="187" fontId="10" fillId="0" borderId="0" xfId="1" applyFont="1" applyFill="1" applyAlignment="1">
      <alignment horizontal="center"/>
    </xf>
    <xf numFmtId="0" fontId="8" fillId="0" borderId="0" xfId="7" applyFont="1"/>
    <xf numFmtId="0" fontId="12" fillId="0" borderId="0" xfId="7" applyFont="1"/>
    <xf numFmtId="0" fontId="7" fillId="0" borderId="0" xfId="7" applyFont="1"/>
    <xf numFmtId="188" fontId="10" fillId="0" borderId="0" xfId="11" applyNumberFormat="1" applyFont="1" applyAlignment="1">
      <alignment horizontal="center"/>
    </xf>
    <xf numFmtId="187" fontId="8" fillId="0" borderId="4" xfId="1" applyFont="1" applyFill="1" applyBorder="1" applyAlignment="1">
      <alignment horizontal="left" indent="1"/>
    </xf>
    <xf numFmtId="43" fontId="7" fillId="0" borderId="0" xfId="8" applyFont="1" applyFill="1" applyAlignment="1">
      <alignment horizontal="center"/>
    </xf>
    <xf numFmtId="187" fontId="7" fillId="0" borderId="2" xfId="1" applyFont="1" applyFill="1" applyBorder="1" applyAlignment="1">
      <alignment horizontal="center"/>
    </xf>
    <xf numFmtId="43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43" fontId="9" fillId="0" borderId="0" xfId="8" applyFont="1" applyFill="1" applyAlignment="1">
      <alignment horizontal="center"/>
    </xf>
    <xf numFmtId="187" fontId="9" fillId="0" borderId="2" xfId="1" applyFont="1" applyFill="1" applyBorder="1" applyAlignment="1">
      <alignment horizontal="center"/>
    </xf>
    <xf numFmtId="187" fontId="7" fillId="0" borderId="2" xfId="1" applyFont="1" applyFill="1" applyBorder="1" applyAlignment="1">
      <alignment horizontal="center" vertical="center"/>
    </xf>
    <xf numFmtId="187" fontId="7" fillId="0" borderId="0" xfId="1" applyFont="1" applyFill="1" applyBorder="1" applyAlignment="1">
      <alignment horizontal="center" vertical="center"/>
    </xf>
    <xf numFmtId="43" fontId="7" fillId="0" borderId="0" xfId="5" applyNumberFormat="1" applyFont="1" applyAlignment="1">
      <alignment horizontal="center"/>
    </xf>
    <xf numFmtId="0" fontId="7" fillId="0" borderId="0" xfId="5" applyFont="1" applyAlignment="1">
      <alignment horizontal="center"/>
    </xf>
    <xf numFmtId="187" fontId="7" fillId="0" borderId="1" xfId="1" applyFont="1" applyFill="1" applyBorder="1" applyAlignment="1">
      <alignment horizontal="center" vertical="center"/>
    </xf>
    <xf numFmtId="187" fontId="7" fillId="0" borderId="2" xfId="1" applyFont="1" applyFill="1" applyBorder="1" applyAlignment="1">
      <alignment horizontal="center" vertical="top"/>
    </xf>
    <xf numFmtId="187" fontId="7" fillId="0" borderId="1" xfId="1" applyFont="1" applyFill="1" applyBorder="1" applyAlignment="1">
      <alignment horizontal="center" vertical="top"/>
    </xf>
    <xf numFmtId="4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87" fontId="7" fillId="0" borderId="2" xfId="1" applyFont="1" applyBorder="1" applyAlignment="1">
      <alignment horizontal="center"/>
    </xf>
  </cellXfs>
  <cellStyles count="13">
    <cellStyle name="Comma" xfId="1" builtinId="3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X87"/>
  <sheetViews>
    <sheetView tabSelected="1" view="pageBreakPreview" topLeftCell="A76" zoomScale="55" zoomScaleSheetLayoutView="55" workbookViewId="0">
      <selection activeCell="E82" sqref="E82"/>
    </sheetView>
  </sheetViews>
  <sheetFormatPr defaultColWidth="9.1796875" defaultRowHeight="21.5"/>
  <cols>
    <col min="1" max="1" width="3" style="1" customWidth="1"/>
    <col min="2" max="2" width="1.81640625" style="1" customWidth="1"/>
    <col min="3" max="3" width="3" style="1" customWidth="1"/>
    <col min="4" max="4" width="22.453125" style="1" customWidth="1"/>
    <col min="5" max="5" width="35" style="1" customWidth="1"/>
    <col min="6" max="6" width="0.81640625" style="1" customWidth="1"/>
    <col min="7" max="7" width="5.1796875" style="108" customWidth="1"/>
    <col min="8" max="8" width="0.81640625" style="108" customWidth="1"/>
    <col min="9" max="9" width="17.81640625" style="5" customWidth="1"/>
    <col min="10" max="10" width="0.81640625" style="5" customWidth="1"/>
    <col min="11" max="11" width="17.81640625" style="5" bestFit="1" customWidth="1"/>
    <col min="12" max="12" width="0.81640625" style="5" customWidth="1"/>
    <col min="13" max="13" width="18.1796875" style="5" customWidth="1"/>
    <col min="14" max="14" width="0.81640625" style="5" customWidth="1"/>
    <col min="15" max="15" width="17.81640625" style="5" bestFit="1" customWidth="1"/>
    <col min="16" max="16" width="12.81640625" style="1" bestFit="1" customWidth="1"/>
    <col min="17" max="17" width="11.81640625" style="1" bestFit="1" customWidth="1"/>
    <col min="18" max="19" width="11.453125" style="1" bestFit="1" customWidth="1"/>
    <col min="20" max="20" width="9.1796875" style="1"/>
    <col min="21" max="21" width="12.81640625" style="1" bestFit="1" customWidth="1"/>
    <col min="22" max="22" width="11.453125" style="1" bestFit="1" customWidth="1"/>
    <col min="23" max="23" width="9.1796875" style="1"/>
    <col min="24" max="24" width="11" style="1" bestFit="1" customWidth="1"/>
    <col min="25" max="16384" width="9.1796875" style="1"/>
  </cols>
  <sheetData>
    <row r="1" spans="1:22" ht="26.25" customHeight="1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1:22" ht="22">
      <c r="A2" s="127" t="s">
        <v>155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22" ht="22">
      <c r="A3" s="127" t="s">
        <v>171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</row>
    <row r="4" spans="1:22" ht="22">
      <c r="A4" s="46"/>
      <c r="B4" s="46"/>
      <c r="C4" s="46"/>
      <c r="D4" s="46"/>
      <c r="E4" s="46"/>
      <c r="F4" s="46"/>
      <c r="G4" s="46"/>
      <c r="H4" s="46"/>
      <c r="I4" s="2"/>
      <c r="J4" s="2"/>
      <c r="K4" s="2"/>
      <c r="L4" s="2"/>
      <c r="M4" s="2"/>
      <c r="N4" s="2"/>
      <c r="O4" s="3" t="s">
        <v>172</v>
      </c>
    </row>
    <row r="5" spans="1:22" ht="23.25" customHeight="1">
      <c r="A5" s="106"/>
      <c r="B5" s="106"/>
      <c r="C5" s="106"/>
      <c r="D5" s="106"/>
      <c r="E5" s="47"/>
      <c r="F5" s="47"/>
      <c r="G5" s="47"/>
      <c r="H5" s="47"/>
      <c r="I5" s="128" t="s">
        <v>1</v>
      </c>
      <c r="J5" s="128"/>
      <c r="K5" s="128"/>
      <c r="L5" s="48"/>
      <c r="M5" s="128" t="s">
        <v>2</v>
      </c>
      <c r="N5" s="128"/>
      <c r="O5" s="128"/>
    </row>
    <row r="6" spans="1:22" s="4" customFormat="1" ht="22">
      <c r="A6" s="49"/>
      <c r="B6" s="49"/>
      <c r="C6" s="49"/>
      <c r="D6" s="49"/>
      <c r="E6" s="49"/>
      <c r="F6" s="49"/>
      <c r="G6" s="49"/>
      <c r="H6" s="107" t="s">
        <v>3</v>
      </c>
      <c r="I6" s="50" t="s">
        <v>173</v>
      </c>
      <c r="J6" s="50"/>
      <c r="K6" s="50" t="s">
        <v>142</v>
      </c>
      <c r="L6" s="50"/>
      <c r="M6" s="50" t="str">
        <f>+I6</f>
        <v xml:space="preserve"> 30 มิถุนายน 2567</v>
      </c>
      <c r="N6" s="50"/>
      <c r="O6" s="50" t="s">
        <v>142</v>
      </c>
    </row>
    <row r="7" spans="1:22" ht="22">
      <c r="I7" s="52" t="s">
        <v>149</v>
      </c>
      <c r="J7" s="109"/>
      <c r="K7" s="53" t="s">
        <v>151</v>
      </c>
      <c r="L7" s="110"/>
      <c r="M7" s="52" t="s">
        <v>149</v>
      </c>
      <c r="N7" s="109"/>
      <c r="O7" s="53" t="s">
        <v>151</v>
      </c>
      <c r="P7" s="54"/>
      <c r="Q7" s="54"/>
      <c r="R7" s="54"/>
      <c r="S7" s="54"/>
      <c r="T7" s="54"/>
      <c r="U7" s="54"/>
      <c r="V7" s="54"/>
    </row>
    <row r="8" spans="1:22" ht="22">
      <c r="B8" s="111" t="s">
        <v>4</v>
      </c>
      <c r="N8" s="112"/>
      <c r="O8" s="7"/>
      <c r="P8" s="54"/>
      <c r="Q8" s="54"/>
      <c r="R8" s="54"/>
      <c r="S8" s="54"/>
      <c r="T8" s="54"/>
      <c r="U8" s="54"/>
      <c r="V8" s="54"/>
    </row>
    <row r="9" spans="1:22">
      <c r="A9" s="1" t="s">
        <v>5</v>
      </c>
      <c r="P9" s="8"/>
      <c r="R9" s="9"/>
      <c r="S9" s="8"/>
      <c r="T9" s="8"/>
      <c r="U9" s="8"/>
    </row>
    <row r="10" spans="1:22" ht="24" customHeight="1">
      <c r="C10" s="1" t="s">
        <v>6</v>
      </c>
      <c r="G10" s="103"/>
      <c r="H10" s="103"/>
      <c r="I10" s="5">
        <v>167671653.93000001</v>
      </c>
      <c r="K10" s="5">
        <v>334528856.95999998</v>
      </c>
      <c r="M10" s="5">
        <v>80993788.539999992</v>
      </c>
      <c r="O10" s="5">
        <v>19841293.989999998</v>
      </c>
      <c r="Q10" s="113"/>
      <c r="R10" s="28"/>
      <c r="S10" s="9"/>
      <c r="V10" s="113"/>
    </row>
    <row r="11" spans="1:22" ht="24" customHeight="1">
      <c r="C11" s="4" t="s">
        <v>74</v>
      </c>
      <c r="G11" s="103">
        <v>6</v>
      </c>
      <c r="H11" s="103"/>
      <c r="I11" s="5">
        <v>200771485.15999997</v>
      </c>
      <c r="K11" s="5">
        <v>175354872.19</v>
      </c>
      <c r="M11" s="5">
        <v>188976844.90999997</v>
      </c>
      <c r="O11" s="5">
        <v>159633228.16</v>
      </c>
      <c r="P11" s="55"/>
      <c r="Q11" s="113"/>
      <c r="R11" s="28"/>
      <c r="S11" s="9"/>
      <c r="V11" s="113"/>
    </row>
    <row r="12" spans="1:22" ht="24" customHeight="1">
      <c r="C12" s="4" t="s">
        <v>112</v>
      </c>
      <c r="G12" s="103">
        <v>7</v>
      </c>
      <c r="H12" s="103"/>
      <c r="I12" s="5">
        <v>324381709.60000002</v>
      </c>
      <c r="K12" s="5">
        <v>262056839.08000004</v>
      </c>
      <c r="M12" s="5">
        <v>290141372.91000003</v>
      </c>
      <c r="O12" s="5">
        <v>232244589.45000002</v>
      </c>
      <c r="P12" s="55"/>
      <c r="Q12" s="113"/>
      <c r="R12" s="28"/>
      <c r="S12" s="9"/>
      <c r="V12" s="113"/>
    </row>
    <row r="13" spans="1:22" ht="24" customHeight="1">
      <c r="C13" s="4" t="s">
        <v>186</v>
      </c>
      <c r="G13" s="103">
        <v>5.0999999999999996</v>
      </c>
      <c r="H13" s="103"/>
      <c r="I13" s="5">
        <v>0</v>
      </c>
      <c r="K13" s="5">
        <v>0</v>
      </c>
      <c r="M13" s="5">
        <v>82000000</v>
      </c>
      <c r="O13" s="5">
        <v>0</v>
      </c>
      <c r="P13" s="55"/>
      <c r="Q13" s="113"/>
      <c r="R13" s="28"/>
      <c r="S13" s="9"/>
      <c r="V13" s="113"/>
    </row>
    <row r="14" spans="1:22" ht="24" customHeight="1">
      <c r="C14" s="1" t="s">
        <v>7</v>
      </c>
      <c r="G14" s="103">
        <v>8</v>
      </c>
      <c r="H14" s="103"/>
      <c r="I14" s="56">
        <v>49347227.079999991</v>
      </c>
      <c r="K14" s="56">
        <v>51113097.520000003</v>
      </c>
      <c r="M14" s="56">
        <v>41374455.93999999</v>
      </c>
      <c r="O14" s="56">
        <v>42431552.960000001</v>
      </c>
      <c r="P14" s="55"/>
      <c r="Q14" s="113"/>
      <c r="R14" s="28"/>
      <c r="S14" s="9"/>
      <c r="V14" s="113"/>
    </row>
    <row r="15" spans="1:22" ht="24" customHeight="1">
      <c r="C15" s="1" t="s">
        <v>121</v>
      </c>
      <c r="G15" s="103"/>
      <c r="H15" s="103"/>
      <c r="I15" s="56">
        <v>529733.63</v>
      </c>
      <c r="K15" s="56">
        <v>2134057.31</v>
      </c>
      <c r="M15" s="56">
        <v>0</v>
      </c>
      <c r="O15" s="56">
        <v>0</v>
      </c>
      <c r="P15" s="55"/>
      <c r="Q15" s="113"/>
      <c r="R15" s="28"/>
      <c r="S15" s="9"/>
      <c r="V15" s="113"/>
    </row>
    <row r="16" spans="1:22" ht="24" customHeight="1">
      <c r="C16" s="1" t="s">
        <v>8</v>
      </c>
      <c r="G16" s="103"/>
      <c r="I16" s="9">
        <v>3634543.54</v>
      </c>
      <c r="K16" s="9">
        <v>3243704.06</v>
      </c>
      <c r="L16" s="9"/>
      <c r="M16" s="9">
        <v>1915176.87</v>
      </c>
      <c r="N16" s="9"/>
      <c r="O16" s="56">
        <v>1510344.0899999999</v>
      </c>
      <c r="P16" s="55"/>
      <c r="Q16" s="113"/>
      <c r="R16" s="28"/>
      <c r="S16" s="9"/>
      <c r="V16" s="113"/>
    </row>
    <row r="17" spans="1:22" ht="25.5" customHeight="1">
      <c r="C17" s="1" t="s">
        <v>9</v>
      </c>
      <c r="I17" s="27">
        <f>SUM(I10:I16)</f>
        <v>746336352.94000006</v>
      </c>
      <c r="K17" s="27">
        <f>SUM(K10:K16)</f>
        <v>828431427.11999989</v>
      </c>
      <c r="L17" s="9"/>
      <c r="M17" s="27">
        <f>SUM(M10:M16)</f>
        <v>685401639.16999984</v>
      </c>
      <c r="N17" s="9"/>
      <c r="O17" s="27">
        <f>SUM(O10:O16)</f>
        <v>455661008.64999998</v>
      </c>
      <c r="S17" s="9"/>
    </row>
    <row r="18" spans="1:22" ht="25.5" customHeight="1">
      <c r="A18" s="1" t="s">
        <v>10</v>
      </c>
      <c r="I18" s="9"/>
      <c r="K18" s="9"/>
      <c r="L18" s="9"/>
      <c r="M18" s="9"/>
      <c r="N18" s="9"/>
      <c r="O18" s="9"/>
      <c r="S18" s="9"/>
    </row>
    <row r="19" spans="1:22" ht="25.5" customHeight="1">
      <c r="B19" s="114"/>
      <c r="C19" s="1" t="s">
        <v>96</v>
      </c>
      <c r="D19" s="114"/>
      <c r="G19" s="108">
        <v>9</v>
      </c>
      <c r="I19" s="9">
        <v>4818671.12</v>
      </c>
      <c r="K19" s="56">
        <v>8802723.1999999993</v>
      </c>
      <c r="L19" s="10"/>
      <c r="M19" s="9">
        <v>0</v>
      </c>
      <c r="N19" s="9"/>
      <c r="O19" s="9">
        <v>0</v>
      </c>
      <c r="S19" s="9"/>
    </row>
    <row r="20" spans="1:22" ht="24" customHeight="1">
      <c r="C20" s="1" t="s">
        <v>165</v>
      </c>
      <c r="G20" s="103">
        <v>10.1</v>
      </c>
      <c r="H20" s="103"/>
      <c r="I20" s="56">
        <v>133646660</v>
      </c>
      <c r="J20" s="56"/>
      <c r="K20" s="56">
        <v>133646660</v>
      </c>
      <c r="M20" s="56">
        <v>133646660</v>
      </c>
      <c r="O20" s="56">
        <v>133646660</v>
      </c>
      <c r="P20" s="55"/>
      <c r="Q20" s="113"/>
      <c r="R20" s="28"/>
      <c r="S20" s="9"/>
      <c r="V20" s="113"/>
    </row>
    <row r="21" spans="1:22" ht="23.5" customHeight="1">
      <c r="C21" s="1" t="s">
        <v>11</v>
      </c>
      <c r="G21" s="103">
        <v>11</v>
      </c>
      <c r="H21" s="103"/>
      <c r="I21" s="56">
        <v>0</v>
      </c>
      <c r="J21" s="56"/>
      <c r="K21" s="56">
        <v>0</v>
      </c>
      <c r="M21" s="56">
        <v>1383270282.5</v>
      </c>
      <c r="O21" s="56">
        <v>1376895290</v>
      </c>
      <c r="P21" s="55"/>
      <c r="Q21" s="113"/>
      <c r="R21" s="28"/>
      <c r="S21" s="9"/>
      <c r="V21" s="113"/>
    </row>
    <row r="22" spans="1:22" ht="24" customHeight="1">
      <c r="C22" s="1" t="s">
        <v>12</v>
      </c>
      <c r="G22" s="103">
        <v>12</v>
      </c>
      <c r="H22" s="103"/>
      <c r="I22" s="56">
        <v>2747276524.9400001</v>
      </c>
      <c r="J22" s="56"/>
      <c r="K22" s="56">
        <v>2450337357.9400001</v>
      </c>
      <c r="M22" s="56">
        <v>1219446280.8700004</v>
      </c>
      <c r="O22" s="56">
        <v>1226055322.0099995</v>
      </c>
      <c r="P22" s="55"/>
      <c r="Q22" s="113"/>
      <c r="R22" s="28"/>
      <c r="S22" s="9"/>
      <c r="U22" s="113"/>
      <c r="V22" s="113"/>
    </row>
    <row r="23" spans="1:22" ht="24" customHeight="1">
      <c r="C23" s="1" t="s">
        <v>89</v>
      </c>
      <c r="G23" s="103"/>
      <c r="H23" s="103"/>
      <c r="I23" s="56">
        <v>122589.60999999999</v>
      </c>
      <c r="J23" s="56"/>
      <c r="K23" s="56">
        <v>174695.88999999969</v>
      </c>
      <c r="M23" s="56">
        <v>49114.130000000005</v>
      </c>
      <c r="O23" s="56">
        <v>73671.23000000001</v>
      </c>
      <c r="P23" s="55"/>
      <c r="Q23" s="113"/>
      <c r="R23" s="28"/>
      <c r="S23" s="9"/>
      <c r="U23" s="9"/>
      <c r="V23" s="113"/>
    </row>
    <row r="24" spans="1:22" ht="24" customHeight="1">
      <c r="C24" s="1" t="s">
        <v>13</v>
      </c>
      <c r="G24" s="103"/>
      <c r="H24" s="103"/>
      <c r="I24" s="56">
        <v>87802508.739999995</v>
      </c>
      <c r="J24" s="56"/>
      <c r="K24" s="56">
        <v>87802508.739999995</v>
      </c>
      <c r="M24" s="56">
        <v>0</v>
      </c>
      <c r="O24" s="56">
        <v>0</v>
      </c>
      <c r="P24" s="55"/>
      <c r="Q24" s="113"/>
      <c r="R24" s="28"/>
      <c r="S24" s="9"/>
      <c r="U24" s="113"/>
      <c r="V24" s="113"/>
    </row>
    <row r="25" spans="1:22" ht="24" customHeight="1">
      <c r="C25" s="4" t="s">
        <v>131</v>
      </c>
      <c r="G25" s="103"/>
      <c r="H25" s="103"/>
      <c r="I25" s="56">
        <v>11186098.52</v>
      </c>
      <c r="J25" s="56"/>
      <c r="K25" s="56">
        <v>8347966.5400000019</v>
      </c>
      <c r="M25" s="56">
        <v>4366154.950000003</v>
      </c>
      <c r="O25" s="56">
        <v>2940530.9400000013</v>
      </c>
      <c r="P25" s="55"/>
      <c r="Q25" s="113"/>
      <c r="R25" s="28"/>
      <c r="S25" s="9"/>
      <c r="U25" s="113"/>
      <c r="V25" s="113"/>
    </row>
    <row r="26" spans="1:22" ht="24" customHeight="1">
      <c r="C26" s="1" t="s">
        <v>14</v>
      </c>
      <c r="G26" s="103"/>
      <c r="H26" s="103"/>
      <c r="I26" s="56">
        <v>31547938.359999999</v>
      </c>
      <c r="J26" s="56"/>
      <c r="K26" s="56">
        <v>33738118.18</v>
      </c>
      <c r="M26" s="56">
        <v>23738439.109999999</v>
      </c>
      <c r="O26" s="56">
        <v>25466454.039999999</v>
      </c>
      <c r="P26" s="55"/>
      <c r="Q26" s="113"/>
      <c r="R26" s="28"/>
      <c r="S26" s="9"/>
      <c r="V26" s="113"/>
    </row>
    <row r="27" spans="1:22" ht="24" customHeight="1">
      <c r="C27" s="1" t="s">
        <v>164</v>
      </c>
      <c r="G27" s="103">
        <v>10.199999999999999</v>
      </c>
      <c r="H27" s="103"/>
      <c r="I27" s="56">
        <v>375000000</v>
      </c>
      <c r="J27" s="56"/>
      <c r="K27" s="56">
        <v>446875000</v>
      </c>
      <c r="M27" s="56">
        <v>375000000</v>
      </c>
      <c r="O27" s="56">
        <v>446875000</v>
      </c>
      <c r="P27" s="55"/>
      <c r="Q27" s="113"/>
      <c r="R27" s="28"/>
      <c r="S27" s="9"/>
      <c r="V27" s="113"/>
    </row>
    <row r="28" spans="1:22" ht="24" customHeight="1">
      <c r="C28" s="1" t="s">
        <v>15</v>
      </c>
      <c r="I28" s="9">
        <v>16053890.1</v>
      </c>
      <c r="J28" s="56"/>
      <c r="K28" s="9">
        <v>22003976.760000002</v>
      </c>
      <c r="M28" s="9">
        <v>4332561.4800000004</v>
      </c>
      <c r="O28" s="9">
        <v>3319014</v>
      </c>
      <c r="P28" s="55"/>
      <c r="Q28" s="113"/>
      <c r="R28" s="28"/>
      <c r="S28" s="9"/>
      <c r="V28" s="113"/>
    </row>
    <row r="29" spans="1:22" ht="24" customHeight="1">
      <c r="C29" s="1" t="s">
        <v>16</v>
      </c>
      <c r="I29" s="27">
        <f>SUM(I19:I28)</f>
        <v>3407454881.3899999</v>
      </c>
      <c r="J29" s="56"/>
      <c r="K29" s="27">
        <f>SUM(K19:K28)</f>
        <v>3191729007.2499995</v>
      </c>
      <c r="M29" s="27">
        <f>SUM(M19:M28)</f>
        <v>3143849493.0400004</v>
      </c>
      <c r="O29" s="27">
        <f>SUM(O19:O28)</f>
        <v>3215271942.2199993</v>
      </c>
      <c r="S29" s="9"/>
    </row>
    <row r="30" spans="1:22" ht="25.5" customHeight="1" thickBot="1">
      <c r="B30" s="1" t="s">
        <v>17</v>
      </c>
      <c r="I30" s="31">
        <f>+I17+I29</f>
        <v>4153791234.3299999</v>
      </c>
      <c r="J30" s="56"/>
      <c r="K30" s="31">
        <f>+K17+K29</f>
        <v>4020160434.3699994</v>
      </c>
      <c r="L30" s="9"/>
      <c r="M30" s="31">
        <f>+M17+M29</f>
        <v>3829251132.21</v>
      </c>
      <c r="N30" s="9"/>
      <c r="O30" s="31">
        <f>+O17+O29</f>
        <v>3670932950.8699994</v>
      </c>
      <c r="S30" s="9"/>
    </row>
    <row r="31" spans="1:22" ht="22.5" thickTop="1">
      <c r="I31" s="11"/>
      <c r="J31" s="56"/>
      <c r="K31" s="11"/>
      <c r="L31" s="11"/>
      <c r="M31" s="11"/>
      <c r="N31" s="11"/>
      <c r="O31" s="11"/>
      <c r="S31" s="9"/>
    </row>
    <row r="32" spans="1:22">
      <c r="Q32" s="115"/>
      <c r="R32" s="115"/>
      <c r="S32" s="9"/>
    </row>
    <row r="33" spans="1:24">
      <c r="Q33" s="115"/>
      <c r="R33" s="115"/>
      <c r="S33" s="9"/>
      <c r="T33" s="116"/>
      <c r="U33" s="117"/>
    </row>
    <row r="34" spans="1:24">
      <c r="Q34" s="115"/>
      <c r="R34" s="118"/>
      <c r="S34" s="9"/>
    </row>
    <row r="35" spans="1:24">
      <c r="Q35" s="115"/>
      <c r="R35" s="115"/>
      <c r="S35" s="9"/>
    </row>
    <row r="36" spans="1:24">
      <c r="Q36" s="115"/>
      <c r="S36" s="9"/>
    </row>
    <row r="37" spans="1:24">
      <c r="Q37" s="115"/>
      <c r="R37" s="115"/>
      <c r="S37" s="9"/>
    </row>
    <row r="38" spans="1:24">
      <c r="S38" s="9"/>
    </row>
    <row r="39" spans="1:24">
      <c r="S39" s="9"/>
    </row>
    <row r="40" spans="1:24">
      <c r="S40" s="9"/>
    </row>
    <row r="41" spans="1:24">
      <c r="S41" s="9"/>
    </row>
    <row r="42" spans="1:24" ht="24.75" customHeight="1">
      <c r="B42" s="111" t="s">
        <v>18</v>
      </c>
      <c r="S42" s="9"/>
    </row>
    <row r="43" spans="1:24" ht="24.75" customHeight="1">
      <c r="A43" s="1" t="s">
        <v>19</v>
      </c>
      <c r="S43" s="9"/>
    </row>
    <row r="44" spans="1:24" ht="24.75" customHeight="1">
      <c r="C44" s="119" t="s">
        <v>85</v>
      </c>
      <c r="D44" s="119"/>
      <c r="G44" s="103">
        <v>13</v>
      </c>
      <c r="H44" s="103"/>
      <c r="I44" s="5">
        <v>300000000</v>
      </c>
      <c r="K44" s="5">
        <v>465000000</v>
      </c>
      <c r="M44" s="5">
        <v>300000000</v>
      </c>
      <c r="O44" s="5">
        <v>465000000</v>
      </c>
      <c r="P44" s="55"/>
      <c r="Q44" s="113"/>
      <c r="R44" s="28"/>
      <c r="S44" s="9"/>
      <c r="V44" s="113"/>
    </row>
    <row r="45" spans="1:24" ht="24.75" customHeight="1">
      <c r="C45" s="4" t="s">
        <v>75</v>
      </c>
      <c r="G45" s="103"/>
      <c r="H45" s="103"/>
      <c r="I45" s="5">
        <v>339622700.69999999</v>
      </c>
      <c r="K45" s="5">
        <v>310967745.24000001</v>
      </c>
      <c r="M45" s="5">
        <v>315689115.95999998</v>
      </c>
      <c r="O45" s="5">
        <v>289025524.44</v>
      </c>
      <c r="P45" s="55"/>
      <c r="Q45" s="113"/>
      <c r="R45" s="28"/>
      <c r="S45" s="9"/>
      <c r="T45" s="113"/>
      <c r="U45" s="113"/>
      <c r="V45" s="113"/>
      <c r="X45" s="113"/>
    </row>
    <row r="46" spans="1:24" ht="24.75" customHeight="1">
      <c r="C46" s="4" t="s">
        <v>156</v>
      </c>
      <c r="G46" s="103">
        <v>14</v>
      </c>
      <c r="H46" s="103"/>
      <c r="I46" s="5">
        <v>144720000</v>
      </c>
      <c r="K46" s="5">
        <v>118320000</v>
      </c>
      <c r="M46" s="5">
        <v>144720000</v>
      </c>
      <c r="O46" s="5">
        <v>118320000</v>
      </c>
      <c r="P46" s="55"/>
      <c r="Q46" s="113"/>
      <c r="R46" s="28"/>
      <c r="S46" s="9"/>
      <c r="T46" s="113"/>
      <c r="U46" s="113"/>
      <c r="V46" s="113"/>
      <c r="X46" s="113"/>
    </row>
    <row r="47" spans="1:24" ht="23.15" customHeight="1">
      <c r="C47" s="1" t="s">
        <v>93</v>
      </c>
      <c r="G47" s="103"/>
      <c r="H47" s="103"/>
      <c r="I47" s="5">
        <v>109437.12</v>
      </c>
      <c r="K47" s="5">
        <v>107048.35</v>
      </c>
      <c r="M47" s="5">
        <v>50175.41</v>
      </c>
      <c r="O47" s="5">
        <v>49102.7</v>
      </c>
      <c r="P47" s="55"/>
      <c r="Q47" s="113"/>
      <c r="R47" s="28"/>
      <c r="S47" s="9"/>
      <c r="V47" s="113"/>
    </row>
    <row r="48" spans="1:24" ht="24.75" customHeight="1">
      <c r="C48" s="4" t="s">
        <v>92</v>
      </c>
      <c r="I48" s="5">
        <v>39609914.810000002</v>
      </c>
      <c r="K48" s="5">
        <v>35160987.980000004</v>
      </c>
      <c r="M48" s="5">
        <v>39609914.810000002</v>
      </c>
      <c r="O48" s="5">
        <v>35160987.980000004</v>
      </c>
      <c r="P48" s="55"/>
      <c r="Q48" s="113"/>
      <c r="R48" s="28"/>
      <c r="S48" s="9"/>
      <c r="V48" s="113"/>
      <c r="X48" s="113"/>
    </row>
    <row r="49" spans="1:24" ht="25.5" customHeight="1">
      <c r="C49" s="1" t="s">
        <v>20</v>
      </c>
      <c r="I49" s="27">
        <f>SUM(I44:I48)</f>
        <v>824062052.63000011</v>
      </c>
      <c r="K49" s="27">
        <f>SUM(K44:K48)</f>
        <v>929555781.57000005</v>
      </c>
      <c r="M49" s="27">
        <f>SUM(M44:M48)</f>
        <v>800069206.18000007</v>
      </c>
      <c r="O49" s="27">
        <f>SUM(O44:O48)</f>
        <v>907555615.12000012</v>
      </c>
      <c r="S49" s="9"/>
      <c r="X49" s="113"/>
    </row>
    <row r="50" spans="1:24" ht="25.5" customHeight="1">
      <c r="A50" s="1" t="s">
        <v>21</v>
      </c>
      <c r="I50" s="9"/>
      <c r="K50" s="9"/>
      <c r="M50" s="9"/>
      <c r="O50" s="9"/>
      <c r="S50" s="9"/>
    </row>
    <row r="51" spans="1:24" ht="25.5" customHeight="1">
      <c r="A51" s="114"/>
      <c r="C51" s="1" t="s">
        <v>122</v>
      </c>
      <c r="G51" s="103">
        <v>14</v>
      </c>
      <c r="H51" s="103"/>
      <c r="I51" s="9">
        <v>793920000</v>
      </c>
      <c r="J51" s="9"/>
      <c r="K51" s="9">
        <v>657660000</v>
      </c>
      <c r="M51" s="9">
        <v>793920000</v>
      </c>
      <c r="O51" s="9">
        <v>657660000</v>
      </c>
      <c r="Q51" s="113"/>
      <c r="R51" s="28"/>
      <c r="S51" s="9"/>
      <c r="V51" s="113"/>
    </row>
    <row r="52" spans="1:24" ht="25.5" customHeight="1">
      <c r="A52" s="114"/>
      <c r="C52" s="1" t="s">
        <v>94</v>
      </c>
      <c r="G52" s="103"/>
      <c r="H52" s="103"/>
      <c r="I52" s="9">
        <v>20352.84</v>
      </c>
      <c r="J52" s="9"/>
      <c r="K52" s="9">
        <v>75675.17</v>
      </c>
      <c r="M52" s="9">
        <v>0</v>
      </c>
      <c r="O52" s="9">
        <v>25358.77</v>
      </c>
      <c r="Q52" s="113"/>
      <c r="R52" s="28"/>
      <c r="S52" s="9"/>
      <c r="V52" s="113"/>
    </row>
    <row r="53" spans="1:24" ht="25.5" customHeight="1">
      <c r="A53" s="114"/>
      <c r="C53" s="1" t="s">
        <v>87</v>
      </c>
      <c r="F53" s="4"/>
      <c r="I53" s="9">
        <v>4465539.5999999996</v>
      </c>
      <c r="J53" s="9"/>
      <c r="K53" s="9">
        <v>18840539.600000001</v>
      </c>
      <c r="M53" s="9">
        <v>4465539.5999999996</v>
      </c>
      <c r="O53" s="9">
        <v>18840539.600000001</v>
      </c>
      <c r="Q53" s="113"/>
      <c r="R53" s="28"/>
      <c r="S53" s="9"/>
      <c r="V53" s="113"/>
    </row>
    <row r="54" spans="1:24" ht="25.5" customHeight="1">
      <c r="A54" s="114"/>
      <c r="C54" s="1" t="s">
        <v>86</v>
      </c>
      <c r="G54" s="103"/>
      <c r="H54" s="103"/>
      <c r="I54" s="9">
        <v>64500906.850000001</v>
      </c>
      <c r="J54" s="9"/>
      <c r="K54" s="9">
        <v>61061831.290000007</v>
      </c>
      <c r="M54" s="9">
        <v>61751381.780000001</v>
      </c>
      <c r="O54" s="9">
        <v>58598616.740000002</v>
      </c>
      <c r="Q54" s="113"/>
      <c r="R54" s="28"/>
      <c r="S54" s="9"/>
      <c r="V54" s="113"/>
    </row>
    <row r="55" spans="1:24" ht="25.5" customHeight="1">
      <c r="A55" s="114"/>
      <c r="C55" s="1" t="s">
        <v>76</v>
      </c>
      <c r="F55" s="4"/>
      <c r="I55" s="9">
        <v>30808428.93</v>
      </c>
      <c r="J55" s="9"/>
      <c r="K55" s="9">
        <v>17212088.079999998</v>
      </c>
      <c r="M55" s="9">
        <v>200000</v>
      </c>
      <c r="O55" s="9">
        <v>200000</v>
      </c>
      <c r="Q55" s="113"/>
      <c r="R55" s="28"/>
      <c r="S55" s="9"/>
      <c r="V55" s="113"/>
    </row>
    <row r="56" spans="1:24" ht="25.5" customHeight="1">
      <c r="C56" s="1" t="s">
        <v>22</v>
      </c>
      <c r="I56" s="27">
        <f>SUM(I51:I55)</f>
        <v>893715228.22000003</v>
      </c>
      <c r="J56" s="9"/>
      <c r="K56" s="27">
        <f>SUM(K51:K55)</f>
        <v>754850134.13999999</v>
      </c>
      <c r="M56" s="27">
        <f>SUM(M51:M55)</f>
        <v>860336921.38</v>
      </c>
      <c r="O56" s="27">
        <f>SUM(O51:O55)</f>
        <v>735324515.11000001</v>
      </c>
    </row>
    <row r="57" spans="1:24" ht="25.5" customHeight="1">
      <c r="B57" s="1" t="s">
        <v>23</v>
      </c>
      <c r="I57" s="27">
        <f>+I56+I49</f>
        <v>1717777280.8500001</v>
      </c>
      <c r="J57" s="9"/>
      <c r="K57" s="27">
        <f>+K56+K49</f>
        <v>1684405915.71</v>
      </c>
      <c r="M57" s="27">
        <f>+M56+M49</f>
        <v>1660406127.5599999</v>
      </c>
      <c r="O57" s="27">
        <f>+O56+O49</f>
        <v>1642880130.23</v>
      </c>
    </row>
    <row r="58" spans="1:24" ht="25.5" customHeight="1">
      <c r="I58" s="9"/>
      <c r="J58" s="9"/>
      <c r="K58" s="9"/>
      <c r="M58" s="9"/>
      <c r="O58" s="9"/>
    </row>
    <row r="59" spans="1:24" ht="25.5" customHeight="1">
      <c r="I59" s="9"/>
      <c r="J59" s="9"/>
      <c r="K59" s="9"/>
      <c r="M59" s="9"/>
      <c r="O59" s="9"/>
    </row>
    <row r="60" spans="1:24" ht="25.5" customHeight="1">
      <c r="I60" s="9"/>
      <c r="J60" s="9"/>
      <c r="K60" s="9"/>
      <c r="M60" s="9"/>
      <c r="O60" s="9"/>
    </row>
    <row r="61" spans="1:24" ht="25.5" customHeight="1">
      <c r="I61" s="9"/>
      <c r="J61" s="9"/>
      <c r="K61" s="9"/>
      <c r="M61" s="9"/>
      <c r="O61" s="9"/>
    </row>
    <row r="62" spans="1:24" ht="25.5" customHeight="1">
      <c r="I62" s="9"/>
      <c r="J62" s="9"/>
      <c r="K62" s="9"/>
      <c r="M62" s="9"/>
      <c r="O62" s="9"/>
    </row>
    <row r="63" spans="1:24" ht="25.5" customHeight="1">
      <c r="I63" s="9"/>
      <c r="J63" s="9"/>
      <c r="K63" s="9"/>
      <c r="M63" s="9"/>
      <c r="O63" s="9"/>
    </row>
    <row r="64" spans="1:24" ht="25.5" customHeight="1">
      <c r="I64" s="9"/>
      <c r="J64" s="9"/>
      <c r="K64" s="9"/>
      <c r="M64" s="9"/>
      <c r="O64" s="9"/>
    </row>
    <row r="65" spans="1:19" ht="26.25" customHeight="1">
      <c r="A65" s="1" t="s">
        <v>24</v>
      </c>
      <c r="J65" s="9"/>
    </row>
    <row r="66" spans="1:19" ht="24" customHeight="1">
      <c r="B66" s="1" t="s">
        <v>25</v>
      </c>
      <c r="G66" s="103"/>
      <c r="H66" s="103"/>
    </row>
    <row r="67" spans="1:19" ht="24" customHeight="1">
      <c r="C67" s="1" t="s">
        <v>26</v>
      </c>
    </row>
    <row r="68" spans="1:19" ht="24" customHeight="1">
      <c r="D68" s="1" t="s">
        <v>27</v>
      </c>
      <c r="I68" s="57">
        <v>300000000</v>
      </c>
      <c r="K68" s="57">
        <v>300000000</v>
      </c>
      <c r="M68" s="57">
        <v>300000000</v>
      </c>
      <c r="O68" s="57">
        <v>300000000</v>
      </c>
    </row>
    <row r="69" spans="1:19" ht="24" customHeight="1">
      <c r="C69" s="1" t="s">
        <v>28</v>
      </c>
      <c r="I69" s="9"/>
      <c r="K69" s="9"/>
      <c r="L69" s="9"/>
      <c r="M69" s="9"/>
      <c r="N69" s="9"/>
      <c r="O69" s="9"/>
    </row>
    <row r="70" spans="1:19" ht="24" customHeight="1">
      <c r="D70" s="1" t="s">
        <v>27</v>
      </c>
      <c r="I70" s="9">
        <f>+'CE-Conso'!E22</f>
        <v>300000000</v>
      </c>
      <c r="J70" s="9"/>
      <c r="K70" s="9">
        <v>300000000</v>
      </c>
      <c r="L70" s="9"/>
      <c r="M70" s="9">
        <f>+'CE-Separate'!E19</f>
        <v>300000000</v>
      </c>
      <c r="N70" s="9"/>
      <c r="O70" s="9">
        <f>'CE-Separate'!E26</f>
        <v>300000000</v>
      </c>
    </row>
    <row r="71" spans="1:19" ht="24" customHeight="1">
      <c r="C71" s="1" t="s">
        <v>29</v>
      </c>
      <c r="I71" s="9">
        <f>+'CE-Conso'!G22</f>
        <v>1092894156.6300001</v>
      </c>
      <c r="J71" s="9"/>
      <c r="K71" s="9">
        <v>1092894156.6300001</v>
      </c>
      <c r="L71" s="9"/>
      <c r="M71" s="9">
        <f>+'CE-Separate'!G19</f>
        <v>1092894156.6300001</v>
      </c>
      <c r="N71" s="9"/>
      <c r="O71" s="9">
        <v>1092894156.6300001</v>
      </c>
    </row>
    <row r="72" spans="1:19" ht="24" customHeight="1">
      <c r="C72" s="1" t="s">
        <v>127</v>
      </c>
      <c r="I72" s="9">
        <f>'CE-Conso'!I22</f>
        <v>-353269636.63000005</v>
      </c>
      <c r="J72" s="9"/>
      <c r="K72" s="9">
        <v>-353281220.69000006</v>
      </c>
      <c r="L72" s="9"/>
      <c r="M72" s="9">
        <v>0</v>
      </c>
      <c r="N72" s="9"/>
      <c r="O72" s="9">
        <v>0</v>
      </c>
    </row>
    <row r="73" spans="1:19" ht="21" customHeight="1">
      <c r="C73" s="1" t="s">
        <v>30</v>
      </c>
      <c r="I73" s="9"/>
      <c r="J73" s="9"/>
      <c r="K73" s="9"/>
      <c r="L73" s="9"/>
      <c r="M73" s="9"/>
      <c r="N73" s="9"/>
      <c r="O73" s="9"/>
    </row>
    <row r="74" spans="1:19" ht="21" customHeight="1">
      <c r="C74" s="1" t="s">
        <v>31</v>
      </c>
      <c r="L74" s="9"/>
      <c r="M74" s="9"/>
      <c r="N74" s="9"/>
      <c r="O74" s="9"/>
    </row>
    <row r="75" spans="1:19" ht="21" customHeight="1">
      <c r="B75" s="1" t="s">
        <v>32</v>
      </c>
      <c r="D75" s="1" t="s">
        <v>33</v>
      </c>
      <c r="I75" s="9">
        <f>+'CE-Conso'!K22</f>
        <v>29999999.999999996</v>
      </c>
      <c r="J75" s="9"/>
      <c r="K75" s="9">
        <v>29999999.999999996</v>
      </c>
      <c r="L75" s="9"/>
      <c r="M75" s="9">
        <f>+'CE-Separate'!I19</f>
        <v>30000000</v>
      </c>
      <c r="N75" s="9"/>
      <c r="O75" s="9">
        <v>30000000</v>
      </c>
    </row>
    <row r="76" spans="1:19" ht="26.15" customHeight="1">
      <c r="D76" s="1" t="s">
        <v>97</v>
      </c>
      <c r="I76" s="9">
        <f>+'CE-Conso'!M22</f>
        <v>21676000</v>
      </c>
      <c r="J76" s="9"/>
      <c r="K76" s="9">
        <v>21676000</v>
      </c>
      <c r="L76" s="9"/>
      <c r="M76" s="9">
        <f>+'CE-Separate'!K19</f>
        <v>21676000</v>
      </c>
      <c r="N76" s="9"/>
      <c r="O76" s="9">
        <v>21676000</v>
      </c>
    </row>
    <row r="77" spans="1:19" ht="24" customHeight="1">
      <c r="C77" s="1" t="s">
        <v>34</v>
      </c>
      <c r="I77" s="9">
        <f>+'CE-Conso'!O22</f>
        <v>1059687956.6600001</v>
      </c>
      <c r="J77" s="9"/>
      <c r="K77" s="9">
        <v>900295358.03999996</v>
      </c>
      <c r="L77" s="9"/>
      <c r="M77" s="9">
        <f>+'CE-Separate'!M19</f>
        <v>728088689.61999989</v>
      </c>
      <c r="N77" s="9"/>
      <c r="O77" s="9">
        <v>529796505.60999978</v>
      </c>
    </row>
    <row r="78" spans="1:19" ht="24" customHeight="1">
      <c r="C78" s="1" t="s">
        <v>98</v>
      </c>
      <c r="I78" s="9">
        <f>+'CE-Conso'!Q22</f>
        <v>-21676000</v>
      </c>
      <c r="J78" s="9"/>
      <c r="K78" s="9">
        <v>-21676000</v>
      </c>
      <c r="L78" s="9"/>
      <c r="M78" s="9">
        <f>+'CE-Separate'!O19</f>
        <v>-21676000</v>
      </c>
      <c r="N78" s="9"/>
      <c r="O78" s="9">
        <v>-21676000</v>
      </c>
      <c r="P78" s="9"/>
      <c r="Q78" s="9"/>
      <c r="R78" s="9"/>
      <c r="S78" s="9"/>
    </row>
    <row r="79" spans="1:19" ht="24" customHeight="1">
      <c r="C79" s="1" t="s">
        <v>35</v>
      </c>
      <c r="I79" s="9">
        <f>'CE-Conso'!S22</f>
        <v>17862158.400000006</v>
      </c>
      <c r="J79" s="9"/>
      <c r="K79" s="9">
        <v>75362158.400000006</v>
      </c>
      <c r="L79" s="9"/>
      <c r="M79" s="9">
        <f>+'CE-Separate'!Q19</f>
        <v>17862158.400000006</v>
      </c>
      <c r="N79" s="9"/>
      <c r="O79" s="9">
        <v>75362158.400000006</v>
      </c>
      <c r="P79" s="9"/>
      <c r="Q79" s="9"/>
      <c r="R79" s="9"/>
      <c r="S79" s="9"/>
    </row>
    <row r="80" spans="1:19" ht="24" customHeight="1">
      <c r="C80" s="1" t="s">
        <v>83</v>
      </c>
      <c r="I80" s="29">
        <f>SUM(I70:I79)</f>
        <v>2147174635.0599999</v>
      </c>
      <c r="J80" s="9"/>
      <c r="K80" s="29">
        <f>SUM(K70:K79)</f>
        <v>2045270452.3800001</v>
      </c>
      <c r="L80" s="9"/>
      <c r="M80" s="29">
        <f>SUM(M70:M79)</f>
        <v>2168845004.6500001</v>
      </c>
      <c r="N80" s="9"/>
      <c r="O80" s="29">
        <f>SUM(O70:O79)</f>
        <v>2028052820.6399999</v>
      </c>
      <c r="P80" s="9"/>
      <c r="Q80" s="9"/>
      <c r="R80" s="9"/>
      <c r="S80" s="9"/>
    </row>
    <row r="81" spans="2:19" ht="24" customHeight="1">
      <c r="C81" s="1" t="s">
        <v>36</v>
      </c>
      <c r="I81" s="9">
        <f>+'CE-Conso'!W22</f>
        <v>288839318.41999996</v>
      </c>
      <c r="J81" s="9"/>
      <c r="K81" s="9">
        <v>290484066.27999997</v>
      </c>
      <c r="L81" s="9"/>
      <c r="M81" s="9">
        <v>0</v>
      </c>
      <c r="N81" s="9"/>
      <c r="O81" s="9">
        <v>0</v>
      </c>
      <c r="P81" s="9"/>
      <c r="Q81" s="9"/>
      <c r="R81" s="9"/>
      <c r="S81" s="9"/>
    </row>
    <row r="82" spans="2:19" ht="25.5" customHeight="1">
      <c r="C82" s="1" t="s">
        <v>37</v>
      </c>
      <c r="I82" s="27">
        <f>SUM(I80:I81)</f>
        <v>2436013953.48</v>
      </c>
      <c r="J82" s="9"/>
      <c r="K82" s="27">
        <f>SUM(K80:K81)</f>
        <v>2335754518.6599998</v>
      </c>
      <c r="M82" s="27">
        <f>SUM(M80:M81)</f>
        <v>2168845004.6500001</v>
      </c>
      <c r="O82" s="27">
        <f>SUM(O80:O81)</f>
        <v>2028052820.6399999</v>
      </c>
    </row>
    <row r="83" spans="2:19" ht="25.5" customHeight="1" thickBot="1">
      <c r="B83" s="1" t="s">
        <v>38</v>
      </c>
      <c r="I83" s="31">
        <f>+I82+I57</f>
        <v>4153791234.3299999</v>
      </c>
      <c r="J83" s="9"/>
      <c r="K83" s="31">
        <f>+K82+K57</f>
        <v>4020160434.3699999</v>
      </c>
      <c r="L83" s="9"/>
      <c r="M83" s="31">
        <f>+M82+M57</f>
        <v>3829251132.21</v>
      </c>
      <c r="N83" s="9"/>
      <c r="O83" s="31">
        <f>+O82+O57</f>
        <v>3670932950.8699999</v>
      </c>
    </row>
    <row r="84" spans="2:19" ht="27" customHeight="1" thickTop="1">
      <c r="I84" s="5">
        <f t="shared" ref="I84:O84" si="0">+I83-I30</f>
        <v>0</v>
      </c>
      <c r="J84" s="5">
        <f t="shared" si="0"/>
        <v>0</v>
      </c>
      <c r="K84" s="5">
        <f t="shared" si="0"/>
        <v>0</v>
      </c>
      <c r="L84" s="5">
        <f t="shared" si="0"/>
        <v>0</v>
      </c>
      <c r="M84" s="5">
        <f t="shared" si="0"/>
        <v>0</v>
      </c>
      <c r="N84" s="5">
        <f t="shared" si="0"/>
        <v>0</v>
      </c>
      <c r="O84" s="5">
        <f t="shared" si="0"/>
        <v>0</v>
      </c>
    </row>
    <row r="85" spans="2:19" ht="27" customHeight="1"/>
    <row r="87" spans="2:19" ht="30.75" customHeight="1"/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72" right="0.27559055118110237" top="0.86614173228346458" bottom="0.27559055118110237" header="0.39370078740157483" footer="0.27559055118110237"/>
  <pageSetup paperSize="9" scale="67" firstPageNumber="2" fitToHeight="3" orientation="portrait" useFirstPageNumber="1" r:id="rId1"/>
  <headerFooter alignWithMargins="0">
    <oddHeader>&amp;R
&amp;P</oddHeader>
    <oddFooter>&amp;Lหมายเหตุประกอบงบการเงินเป็นส่วนหนึ่งของงบการเงินนี้</oddFooter>
  </headerFooter>
  <rowBreaks count="2" manualBreakCount="2">
    <brk id="41" max="14" man="1"/>
    <brk id="6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CC"/>
  </sheetPr>
  <dimension ref="A1:N83"/>
  <sheetViews>
    <sheetView view="pageBreakPreview" topLeftCell="A24" zoomScale="70" zoomScaleNormal="100" zoomScaleSheetLayoutView="70" workbookViewId="0">
      <selection activeCell="A3" sqref="A3:K3"/>
    </sheetView>
  </sheetViews>
  <sheetFormatPr defaultColWidth="9.1796875" defaultRowHeight="21.5"/>
  <cols>
    <col min="1" max="1" width="2.81640625" style="98" customWidth="1"/>
    <col min="2" max="2" width="1.54296875" style="98" customWidth="1"/>
    <col min="3" max="3" width="53.1796875" style="98" customWidth="1"/>
    <col min="4" max="4" width="6.453125" style="99" customWidth="1"/>
    <col min="5" max="5" width="16.54296875" style="5" customWidth="1"/>
    <col min="6" max="6" width="1.453125" style="19" customWidth="1"/>
    <col min="7" max="7" width="17.26953125" style="19" customWidth="1"/>
    <col min="8" max="8" width="1.1796875" style="19" customWidth="1"/>
    <col min="9" max="9" width="16.81640625" style="5" customWidth="1"/>
    <col min="10" max="10" width="1.54296875" style="19" customWidth="1"/>
    <col min="11" max="11" width="17.81640625" style="19" customWidth="1"/>
    <col min="12" max="12" width="9.453125" style="98" customWidth="1"/>
    <col min="13" max="13" width="14.81640625" style="98" bestFit="1" customWidth="1"/>
    <col min="14" max="16384" width="9.1796875" style="98"/>
  </cols>
  <sheetData>
    <row r="1" spans="1:14" s="120" customFormat="1" ht="28.5" customHeight="1">
      <c r="A1" s="129" t="s">
        <v>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4" s="120" customFormat="1" ht="22">
      <c r="A2" s="130" t="s">
        <v>39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</row>
    <row r="3" spans="1:14" s="120" customFormat="1" ht="22">
      <c r="A3" s="131" t="s">
        <v>174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4" s="120" customFormat="1" ht="22">
      <c r="A4" s="12"/>
      <c r="B4" s="12"/>
      <c r="C4" s="12"/>
      <c r="D4" s="12"/>
      <c r="E4" s="2"/>
      <c r="F4" s="13"/>
      <c r="G4" s="13"/>
      <c r="H4" s="13"/>
      <c r="I4" s="3"/>
      <c r="J4" s="13"/>
      <c r="K4" s="3" t="s">
        <v>172</v>
      </c>
    </row>
    <row r="5" spans="1:14" s="120" customFormat="1" ht="22">
      <c r="A5" s="14"/>
      <c r="B5" s="14"/>
      <c r="C5" s="14"/>
      <c r="D5" s="14"/>
      <c r="E5" s="132" t="s">
        <v>1</v>
      </c>
      <c r="F5" s="132"/>
      <c r="G5" s="132"/>
      <c r="H5" s="15"/>
      <c r="I5" s="128" t="s">
        <v>2</v>
      </c>
      <c r="J5" s="128"/>
      <c r="K5" s="128"/>
    </row>
    <row r="6" spans="1:14" ht="22">
      <c r="A6" s="16"/>
      <c r="B6" s="16"/>
      <c r="C6" s="16"/>
      <c r="D6" s="17" t="s">
        <v>3</v>
      </c>
      <c r="E6" s="50" t="s">
        <v>173</v>
      </c>
      <c r="F6" s="50"/>
      <c r="G6" s="91" t="s">
        <v>176</v>
      </c>
      <c r="H6" s="50"/>
      <c r="I6" s="50" t="str">
        <f>+E6</f>
        <v xml:space="preserve"> 30 มิถุนายน 2567</v>
      </c>
      <c r="J6" s="50"/>
      <c r="K6" s="91" t="s">
        <v>176</v>
      </c>
    </row>
    <row r="7" spans="1:14" ht="6" customHeight="1">
      <c r="C7" s="120"/>
      <c r="E7" s="7"/>
      <c r="F7" s="13"/>
      <c r="G7" s="18"/>
      <c r="H7" s="13"/>
      <c r="I7" s="7"/>
      <c r="J7" s="13"/>
      <c r="K7" s="7"/>
    </row>
    <row r="8" spans="1:14">
      <c r="A8" s="1" t="s">
        <v>40</v>
      </c>
      <c r="E8" s="8"/>
      <c r="F8" s="121"/>
      <c r="G8" s="26"/>
      <c r="H8" s="121"/>
      <c r="I8" s="8"/>
      <c r="J8" s="121"/>
      <c r="K8" s="8"/>
    </row>
    <row r="9" spans="1:14">
      <c r="B9" s="101" t="s">
        <v>41</v>
      </c>
      <c r="D9" s="99">
        <v>20</v>
      </c>
      <c r="E9" s="8">
        <v>695235116.67000008</v>
      </c>
      <c r="G9" s="8">
        <v>544579051.35000002</v>
      </c>
      <c r="I9" s="8">
        <v>650372222.72000015</v>
      </c>
      <c r="K9" s="8">
        <v>520322619.13999999</v>
      </c>
      <c r="M9" s="100"/>
      <c r="N9" s="100"/>
    </row>
    <row r="10" spans="1:14">
      <c r="B10" s="101" t="s">
        <v>113</v>
      </c>
      <c r="E10" s="8">
        <v>4010600</v>
      </c>
      <c r="G10" s="8">
        <v>7236000</v>
      </c>
      <c r="I10" s="8">
        <v>57098932</v>
      </c>
      <c r="K10" s="8">
        <v>7236000</v>
      </c>
      <c r="L10" s="100"/>
      <c r="M10" s="20"/>
      <c r="N10" s="100"/>
    </row>
    <row r="11" spans="1:14">
      <c r="B11" s="98" t="s">
        <v>42</v>
      </c>
      <c r="E11" s="9">
        <v>6984154.139999995</v>
      </c>
      <c r="G11" s="9">
        <v>7056764.8600000031</v>
      </c>
      <c r="I11" s="9">
        <v>6987468.4700000007</v>
      </c>
      <c r="K11" s="9">
        <v>6882457.6799999997</v>
      </c>
      <c r="M11" s="21"/>
      <c r="N11" s="100"/>
    </row>
    <row r="12" spans="1:14" s="1" customFormat="1">
      <c r="B12" s="1" t="s">
        <v>43</v>
      </c>
      <c r="D12" s="108"/>
      <c r="E12" s="27">
        <f>SUM(E9:E11)</f>
        <v>706229870.81000006</v>
      </c>
      <c r="F12" s="19"/>
      <c r="G12" s="27">
        <f>SUM(G9:G11)</f>
        <v>558871816.21000004</v>
      </c>
      <c r="H12" s="19"/>
      <c r="I12" s="27">
        <f>SUM(I9:I11)</f>
        <v>714458623.19000018</v>
      </c>
      <c r="J12" s="19"/>
      <c r="K12" s="27">
        <f>SUM(K9:K11)</f>
        <v>534441076.81999999</v>
      </c>
    </row>
    <row r="13" spans="1:14" s="1" customFormat="1">
      <c r="A13" s="1" t="s">
        <v>44</v>
      </c>
      <c r="D13" s="108"/>
      <c r="E13" s="9"/>
      <c r="F13" s="9"/>
      <c r="G13" s="9"/>
      <c r="H13" s="9"/>
      <c r="I13" s="9"/>
      <c r="J13" s="9"/>
      <c r="K13" s="9"/>
    </row>
    <row r="14" spans="1:14">
      <c r="B14" s="101" t="s">
        <v>45</v>
      </c>
      <c r="E14" s="8">
        <v>463622124.38</v>
      </c>
      <c r="G14" s="8">
        <v>388545168.25999999</v>
      </c>
      <c r="I14" s="8">
        <v>444783814.93999994</v>
      </c>
      <c r="K14" s="8">
        <v>376567504.86000001</v>
      </c>
      <c r="M14" s="28"/>
      <c r="N14" s="100"/>
    </row>
    <row r="15" spans="1:14">
      <c r="B15" s="98" t="s">
        <v>46</v>
      </c>
      <c r="E15" s="9">
        <v>82838370.400000006</v>
      </c>
      <c r="F15" s="22"/>
      <c r="G15" s="9">
        <v>47533578.530000001</v>
      </c>
      <c r="H15" s="22"/>
      <c r="I15" s="9">
        <v>66138048.649999999</v>
      </c>
      <c r="J15" s="22"/>
      <c r="K15" s="9">
        <v>35775922.200000003</v>
      </c>
      <c r="M15" s="5"/>
      <c r="N15" s="100"/>
    </row>
    <row r="16" spans="1:14" s="1" customFormat="1">
      <c r="A16" s="4"/>
      <c r="B16" s="1" t="s">
        <v>48</v>
      </c>
      <c r="D16" s="103"/>
      <c r="E16" s="27">
        <f>SUM(E14:E15)</f>
        <v>546460494.77999997</v>
      </c>
      <c r="F16" s="9"/>
      <c r="G16" s="27">
        <f>SUM(G14:G15)</f>
        <v>436078746.78999996</v>
      </c>
      <c r="H16" s="9"/>
      <c r="I16" s="27">
        <f>SUM(I14:I15)</f>
        <v>510921863.58999991</v>
      </c>
      <c r="J16" s="9"/>
      <c r="K16" s="27">
        <f>SUM(K14:K15)</f>
        <v>412343427.06</v>
      </c>
    </row>
    <row r="17" spans="1:14" s="1" customFormat="1">
      <c r="A17" s="4" t="s">
        <v>126</v>
      </c>
      <c r="D17" s="103"/>
      <c r="E17" s="9">
        <f>E12-E16</f>
        <v>159769376.03000009</v>
      </c>
      <c r="F17" s="9"/>
      <c r="G17" s="9">
        <f>G12-G16</f>
        <v>122793069.42000008</v>
      </c>
      <c r="H17" s="9"/>
      <c r="I17" s="9">
        <f>I12-I16</f>
        <v>203536759.60000026</v>
      </c>
      <c r="J17" s="9"/>
      <c r="K17" s="9">
        <f>K12-K16</f>
        <v>122097649.75999999</v>
      </c>
    </row>
    <row r="18" spans="1:14">
      <c r="A18" s="101" t="s">
        <v>47</v>
      </c>
      <c r="D18" s="102"/>
      <c r="E18" s="96">
        <v>12259014.200000003</v>
      </c>
      <c r="F18" s="22"/>
      <c r="G18" s="96">
        <v>7103393.4500000002</v>
      </c>
      <c r="H18" s="22"/>
      <c r="I18" s="96">
        <v>12436982.970000001</v>
      </c>
      <c r="J18" s="22"/>
      <c r="K18" s="96">
        <v>7700935.04</v>
      </c>
      <c r="M18" s="28"/>
      <c r="N18" s="100"/>
    </row>
    <row r="19" spans="1:14" ht="24.75" customHeight="1">
      <c r="A19" s="1" t="s">
        <v>184</v>
      </c>
      <c r="E19" s="9">
        <f>+E17-E18</f>
        <v>147510361.8300001</v>
      </c>
      <c r="F19" s="22"/>
      <c r="G19" s="9">
        <f>+G17-G18</f>
        <v>115689675.97000007</v>
      </c>
      <c r="H19" s="22"/>
      <c r="I19" s="9">
        <f>+I17-I18</f>
        <v>191099776.63000026</v>
      </c>
      <c r="J19" s="22"/>
      <c r="K19" s="9">
        <f>+K17-K18</f>
        <v>114396714.71999998</v>
      </c>
    </row>
    <row r="20" spans="1:14" ht="24.75" customHeight="1">
      <c r="A20" s="101" t="s">
        <v>157</v>
      </c>
      <c r="D20" s="102"/>
      <c r="E20" s="9">
        <v>30062192.06000001</v>
      </c>
      <c r="F20" s="22"/>
      <c r="G20" s="9">
        <v>22376656.949999999</v>
      </c>
      <c r="H20" s="22"/>
      <c r="I20" s="9">
        <v>27424661.550000001</v>
      </c>
      <c r="J20" s="22"/>
      <c r="K20" s="9">
        <v>21821382.060000002</v>
      </c>
      <c r="L20" s="100"/>
      <c r="M20" s="100"/>
      <c r="N20" s="100"/>
    </row>
    <row r="21" spans="1:14" ht="24.75" customHeight="1">
      <c r="A21" s="101" t="s">
        <v>150</v>
      </c>
      <c r="E21" s="29">
        <f>+E19-E20</f>
        <v>117448169.7700001</v>
      </c>
      <c r="F21" s="22"/>
      <c r="G21" s="29">
        <f>+G19-G20</f>
        <v>93313019.02000007</v>
      </c>
      <c r="H21" s="22"/>
      <c r="I21" s="29">
        <f>+I19-I20</f>
        <v>163675115.08000025</v>
      </c>
      <c r="J21" s="22"/>
      <c r="K21" s="29">
        <f>+K19-K20</f>
        <v>92575332.659999982</v>
      </c>
    </row>
    <row r="22" spans="1:14">
      <c r="A22" s="4" t="s">
        <v>166</v>
      </c>
      <c r="D22" s="23"/>
      <c r="E22" s="9"/>
      <c r="F22" s="9"/>
      <c r="G22" s="9"/>
      <c r="H22" s="9"/>
      <c r="I22" s="9"/>
      <c r="J22" s="9"/>
      <c r="K22" s="9"/>
    </row>
    <row r="23" spans="1:14">
      <c r="B23" s="4" t="s">
        <v>49</v>
      </c>
      <c r="D23" s="23"/>
      <c r="E23" s="9"/>
      <c r="F23" s="22"/>
      <c r="G23" s="22"/>
      <c r="H23" s="22"/>
      <c r="I23" s="9"/>
      <c r="J23" s="22"/>
      <c r="K23" s="22"/>
    </row>
    <row r="24" spans="1:14">
      <c r="B24" s="4"/>
      <c r="C24" s="98" t="s">
        <v>135</v>
      </c>
      <c r="D24" s="23"/>
      <c r="E24" s="9"/>
      <c r="F24" s="22"/>
      <c r="G24" s="22"/>
      <c r="H24" s="22"/>
      <c r="I24" s="9"/>
      <c r="J24" s="22"/>
      <c r="K24" s="22"/>
    </row>
    <row r="25" spans="1:14">
      <c r="B25" s="4"/>
      <c r="C25" s="98" t="s">
        <v>136</v>
      </c>
      <c r="D25" s="102"/>
      <c r="E25" s="96">
        <v>-5000000</v>
      </c>
      <c r="F25" s="22"/>
      <c r="G25" s="96">
        <v>-112500000</v>
      </c>
      <c r="H25" s="22"/>
      <c r="I25" s="96">
        <v>-5000000</v>
      </c>
      <c r="J25" s="22"/>
      <c r="K25" s="96">
        <v>-112500000</v>
      </c>
    </row>
    <row r="26" spans="1:14">
      <c r="A26" s="4"/>
      <c r="B26" s="122" t="s">
        <v>50</v>
      </c>
      <c r="D26" s="23"/>
      <c r="E26" s="9"/>
      <c r="F26" s="22"/>
      <c r="G26" s="22"/>
      <c r="H26" s="22"/>
      <c r="I26" s="9"/>
      <c r="J26" s="22"/>
      <c r="K26" s="22"/>
      <c r="M26" s="100"/>
    </row>
    <row r="27" spans="1:14">
      <c r="A27" s="4"/>
      <c r="B27" s="122" t="s">
        <v>88</v>
      </c>
      <c r="D27" s="23"/>
      <c r="E27" s="96">
        <f>SUM(E25:E25)</f>
        <v>-5000000</v>
      </c>
      <c r="F27" s="9"/>
      <c r="G27" s="96">
        <f>SUM(G25:G25)</f>
        <v>-112500000</v>
      </c>
      <c r="H27" s="9"/>
      <c r="I27" s="96">
        <f>SUM(I25:I25)</f>
        <v>-5000000</v>
      </c>
      <c r="J27" s="9"/>
      <c r="K27" s="96">
        <f>SUM(K25:K25)</f>
        <v>-112500000</v>
      </c>
      <c r="M27" s="100"/>
    </row>
    <row r="28" spans="1:14" s="1" customFormat="1">
      <c r="A28" s="4" t="s">
        <v>152</v>
      </c>
      <c r="B28" s="122"/>
      <c r="D28" s="30"/>
      <c r="E28" s="9">
        <f>+E27</f>
        <v>-5000000</v>
      </c>
      <c r="F28" s="9"/>
      <c r="G28" s="9">
        <f>+G27</f>
        <v>-112500000</v>
      </c>
      <c r="H28" s="9"/>
      <c r="I28" s="9">
        <f>+I27</f>
        <v>-5000000</v>
      </c>
      <c r="J28" s="9"/>
      <c r="K28" s="9">
        <f>+K27</f>
        <v>-112500000</v>
      </c>
    </row>
    <row r="29" spans="1:14" ht="22" thickBot="1">
      <c r="A29" s="4" t="s">
        <v>153</v>
      </c>
      <c r="E29" s="31">
        <f>+E21+E28</f>
        <v>112448169.7700001</v>
      </c>
      <c r="F29" s="9"/>
      <c r="G29" s="31">
        <f>+G21+G28</f>
        <v>-19186980.97999993</v>
      </c>
      <c r="H29" s="9"/>
      <c r="I29" s="31">
        <f>+I21+I28</f>
        <v>158675115.08000025</v>
      </c>
      <c r="J29" s="9"/>
      <c r="K29" s="31">
        <f>+K21+K28</f>
        <v>-19924667.340000018</v>
      </c>
    </row>
    <row r="30" spans="1:14" ht="22" thickTop="1">
      <c r="E30" s="9"/>
      <c r="I30" s="9"/>
      <c r="K30" s="9"/>
    </row>
    <row r="31" spans="1:14">
      <c r="A31" s="123" t="s">
        <v>114</v>
      </c>
      <c r="B31" s="105"/>
      <c r="C31" s="105"/>
      <c r="E31" s="9"/>
      <c r="I31" s="9"/>
      <c r="K31" s="9"/>
    </row>
    <row r="32" spans="1:14">
      <c r="A32" s="104"/>
      <c r="B32" s="105" t="s">
        <v>192</v>
      </c>
      <c r="C32" s="105"/>
      <c r="E32" s="9">
        <f>+E34-E33</f>
        <v>118575637.6000001</v>
      </c>
      <c r="G32" s="9">
        <f>+G34-G33</f>
        <v>93720788.120000064</v>
      </c>
      <c r="I32" s="9"/>
      <c r="K32" s="9"/>
    </row>
    <row r="33" spans="1:13">
      <c r="A33" s="104"/>
      <c r="B33" s="105" t="s">
        <v>51</v>
      </c>
      <c r="C33" s="105"/>
      <c r="E33" s="9">
        <v>-1127467.8300000003</v>
      </c>
      <c r="G33" s="9">
        <v>-407769.1</v>
      </c>
      <c r="I33" s="9"/>
      <c r="K33" s="9"/>
    </row>
    <row r="34" spans="1:13" ht="22" thickBot="1">
      <c r="A34" s="122"/>
      <c r="B34" s="105"/>
      <c r="C34" s="105" t="s">
        <v>52</v>
      </c>
      <c r="E34" s="31">
        <f>+E21</f>
        <v>117448169.7700001</v>
      </c>
      <c r="F34" s="5"/>
      <c r="G34" s="31">
        <f>+G21</f>
        <v>93313019.02000007</v>
      </c>
      <c r="H34" s="5"/>
      <c r="I34" s="9"/>
      <c r="K34" s="9"/>
    </row>
    <row r="35" spans="1:13" ht="22" thickTop="1">
      <c r="A35" s="123"/>
      <c r="B35" s="105"/>
      <c r="C35" s="105"/>
      <c r="D35" s="105"/>
      <c r="E35" s="9"/>
      <c r="I35" s="9"/>
      <c r="K35" s="9"/>
    </row>
    <row r="36" spans="1:13">
      <c r="A36" s="123" t="s">
        <v>111</v>
      </c>
      <c r="B36" s="105"/>
      <c r="C36" s="105"/>
      <c r="E36" s="9"/>
      <c r="I36" s="9"/>
      <c r="K36" s="9"/>
      <c r="M36" s="100"/>
    </row>
    <row r="37" spans="1:13">
      <c r="A37" s="104"/>
      <c r="B37" s="105" t="s">
        <v>192</v>
      </c>
      <c r="C37" s="105"/>
      <c r="E37" s="9">
        <f>+E39-E38</f>
        <v>113575637.6000001</v>
      </c>
      <c r="G37" s="9">
        <f>+G39-G38</f>
        <v>-18779211.879999928</v>
      </c>
      <c r="I37" s="9"/>
      <c r="K37" s="9"/>
    </row>
    <row r="38" spans="1:13">
      <c r="A38" s="104"/>
      <c r="B38" s="105" t="s">
        <v>51</v>
      </c>
      <c r="C38" s="105"/>
      <c r="E38" s="9">
        <v>-1127467.8300000003</v>
      </c>
      <c r="G38" s="9">
        <v>-407769.1</v>
      </c>
      <c r="I38" s="9"/>
      <c r="K38" s="9"/>
    </row>
    <row r="39" spans="1:13" ht="22" thickBot="1">
      <c r="A39" s="122"/>
      <c r="B39" s="105"/>
      <c r="C39" s="105" t="s">
        <v>52</v>
      </c>
      <c r="E39" s="31">
        <f>+E29</f>
        <v>112448169.7700001</v>
      </c>
      <c r="F39" s="5"/>
      <c r="G39" s="31">
        <f>+G29</f>
        <v>-19186980.97999993</v>
      </c>
      <c r="H39" s="5"/>
      <c r="I39" s="9"/>
      <c r="K39" s="9"/>
    </row>
    <row r="40" spans="1:13" ht="22.5" thickTop="1">
      <c r="A40" s="124"/>
      <c r="B40" s="105"/>
      <c r="C40" s="105"/>
      <c r="E40" s="10"/>
      <c r="F40" s="11"/>
      <c r="G40" s="11"/>
      <c r="H40" s="11"/>
      <c r="I40" s="10"/>
      <c r="K40" s="10"/>
    </row>
    <row r="41" spans="1:13">
      <c r="A41" s="98" t="s">
        <v>143</v>
      </c>
      <c r="D41" s="102"/>
      <c r="E41" s="5">
        <f>+ROUND(E32/299369500,2)</f>
        <v>0.4</v>
      </c>
      <c r="G41" s="5">
        <f>+ROUND(G32/299369500,2)</f>
        <v>0.31</v>
      </c>
      <c r="I41" s="5">
        <f>+ROUND(I21/299369500,2)</f>
        <v>0.55000000000000004</v>
      </c>
      <c r="K41" s="19">
        <f>+ROUND(K21/299369500,2)</f>
        <v>0.31</v>
      </c>
    </row>
    <row r="42" spans="1:13">
      <c r="A42" s="98" t="s">
        <v>161</v>
      </c>
      <c r="E42" s="25">
        <v>299369500</v>
      </c>
      <c r="G42" s="25">
        <v>299369500</v>
      </c>
      <c r="I42" s="25">
        <v>299369500</v>
      </c>
      <c r="K42" s="25">
        <v>299369500</v>
      </c>
    </row>
    <row r="43" spans="1:13">
      <c r="E43" s="25"/>
      <c r="G43" s="25"/>
      <c r="I43" s="25"/>
      <c r="K43" s="5"/>
    </row>
    <row r="44" spans="1:13" ht="22">
      <c r="K44" s="24" t="s">
        <v>149</v>
      </c>
    </row>
    <row r="51" spans="1:4" ht="44.25" customHeight="1">
      <c r="D51" s="125"/>
    </row>
    <row r="52" spans="1:4" ht="27" customHeight="1">
      <c r="B52" s="101"/>
      <c r="C52" s="101"/>
      <c r="D52" s="101"/>
    </row>
    <row r="53" spans="1:4" ht="27" customHeight="1">
      <c r="B53" s="101"/>
      <c r="C53" s="101"/>
      <c r="D53" s="101"/>
    </row>
    <row r="54" spans="1:4">
      <c r="A54" s="101"/>
      <c r="B54" s="101"/>
      <c r="C54" s="101"/>
      <c r="D54" s="101"/>
    </row>
    <row r="55" spans="1:4">
      <c r="A55" s="101"/>
      <c r="B55" s="101"/>
      <c r="C55" s="101"/>
      <c r="D55" s="101"/>
    </row>
    <row r="56" spans="1:4">
      <c r="A56" s="101"/>
      <c r="B56" s="101"/>
      <c r="C56" s="101"/>
      <c r="D56" s="101"/>
    </row>
    <row r="57" spans="1:4">
      <c r="A57" s="101"/>
      <c r="B57" s="101"/>
      <c r="C57" s="101"/>
      <c r="D57" s="101"/>
    </row>
    <row r="58" spans="1:4">
      <c r="A58" s="101"/>
      <c r="B58" s="101"/>
      <c r="C58" s="101"/>
      <c r="D58" s="101"/>
    </row>
    <row r="59" spans="1:4">
      <c r="A59" s="101"/>
      <c r="B59" s="101"/>
      <c r="C59" s="101"/>
      <c r="D59" s="101"/>
    </row>
    <row r="60" spans="1:4">
      <c r="A60" s="101"/>
      <c r="B60" s="101"/>
      <c r="C60" s="101"/>
      <c r="D60" s="101"/>
    </row>
    <row r="61" spans="1:4">
      <c r="A61" s="4"/>
      <c r="B61" s="4"/>
      <c r="C61" s="4"/>
      <c r="D61" s="4"/>
    </row>
    <row r="62" spans="1:4">
      <c r="A62" s="4"/>
      <c r="B62" s="4"/>
      <c r="C62" s="4"/>
      <c r="D62" s="4"/>
    </row>
    <row r="63" spans="1:4">
      <c r="A63" s="4"/>
      <c r="B63" s="4"/>
      <c r="C63" s="4"/>
      <c r="D63" s="4"/>
    </row>
    <row r="64" spans="1:4">
      <c r="A64" s="4"/>
      <c r="B64" s="4"/>
      <c r="C64" s="4"/>
      <c r="D64" s="4"/>
    </row>
    <row r="65" spans="1:11">
      <c r="A65" s="4"/>
      <c r="B65" s="4"/>
      <c r="C65" s="4"/>
      <c r="D65" s="4"/>
    </row>
    <row r="66" spans="1:11">
      <c r="A66" s="4"/>
      <c r="B66" s="4"/>
      <c r="C66" s="4"/>
      <c r="D66" s="4"/>
    </row>
    <row r="67" spans="1:11">
      <c r="A67" s="4"/>
      <c r="B67" s="4"/>
      <c r="C67" s="4"/>
      <c r="D67" s="4"/>
    </row>
    <row r="68" spans="1:11">
      <c r="A68" s="4"/>
      <c r="B68" s="4"/>
      <c r="C68" s="4"/>
      <c r="D68" s="4"/>
    </row>
    <row r="69" spans="1:11">
      <c r="A69" s="4"/>
      <c r="B69" s="4"/>
      <c r="C69" s="4"/>
      <c r="D69" s="4"/>
    </row>
    <row r="70" spans="1:11">
      <c r="A70" s="4"/>
      <c r="B70" s="4"/>
      <c r="C70" s="4"/>
      <c r="D70" s="4"/>
    </row>
    <row r="71" spans="1:11">
      <c r="A71" s="4"/>
      <c r="B71" s="4"/>
      <c r="C71" s="4"/>
      <c r="D71" s="4"/>
    </row>
    <row r="72" spans="1:11">
      <c r="A72" s="4"/>
      <c r="B72" s="4"/>
      <c r="C72" s="4"/>
      <c r="D72" s="4"/>
    </row>
    <row r="73" spans="1:11">
      <c r="A73" s="4"/>
      <c r="B73" s="4"/>
      <c r="C73" s="4"/>
      <c r="D73" s="4"/>
      <c r="F73" s="5"/>
      <c r="G73" s="5"/>
      <c r="H73" s="5"/>
      <c r="J73" s="5"/>
      <c r="K73" s="5"/>
    </row>
    <row r="74" spans="1:11">
      <c r="A74" s="4"/>
      <c r="B74" s="4"/>
      <c r="C74" s="4"/>
      <c r="D74" s="4"/>
      <c r="F74" s="5"/>
      <c r="G74" s="5"/>
      <c r="H74" s="5"/>
      <c r="J74" s="5"/>
      <c r="K74" s="5"/>
    </row>
    <row r="75" spans="1:11">
      <c r="A75" s="4"/>
      <c r="B75" s="4"/>
      <c r="C75" s="4"/>
      <c r="D75" s="4"/>
      <c r="F75" s="5"/>
      <c r="G75" s="5"/>
      <c r="H75" s="5"/>
      <c r="J75" s="5"/>
      <c r="K75" s="5"/>
    </row>
    <row r="76" spans="1:11">
      <c r="A76" s="4"/>
      <c r="B76" s="4"/>
      <c r="C76" s="4"/>
      <c r="D76" s="4"/>
      <c r="F76" s="5"/>
      <c r="G76" s="5"/>
      <c r="H76" s="5"/>
      <c r="J76" s="5"/>
      <c r="K76" s="5"/>
    </row>
    <row r="77" spans="1:11">
      <c r="A77" s="4"/>
      <c r="B77" s="4"/>
      <c r="C77" s="4"/>
      <c r="D77" s="4"/>
      <c r="F77" s="5"/>
      <c r="G77" s="5"/>
      <c r="H77" s="5"/>
      <c r="J77" s="5"/>
      <c r="K77" s="5"/>
    </row>
    <row r="78" spans="1:11">
      <c r="A78" s="4"/>
      <c r="B78" s="4"/>
      <c r="C78" s="4"/>
      <c r="D78" s="4"/>
      <c r="F78" s="5"/>
      <c r="G78" s="5"/>
      <c r="H78" s="5"/>
      <c r="J78" s="5"/>
      <c r="K78" s="5"/>
    </row>
    <row r="79" spans="1:11">
      <c r="A79" s="4"/>
      <c r="B79" s="4"/>
      <c r="C79" s="4"/>
      <c r="D79" s="4"/>
      <c r="F79" s="5"/>
      <c r="G79" s="5"/>
      <c r="H79" s="5"/>
      <c r="J79" s="5"/>
      <c r="K79" s="5"/>
    </row>
    <row r="80" spans="1:11">
      <c r="A80" s="4"/>
      <c r="B80" s="4"/>
      <c r="C80" s="4"/>
      <c r="D80" s="4"/>
      <c r="F80" s="5"/>
      <c r="G80" s="5"/>
      <c r="H80" s="5"/>
      <c r="J80" s="5"/>
      <c r="K80" s="5"/>
    </row>
    <row r="81" spans="1:11">
      <c r="A81" s="4"/>
      <c r="B81" s="4"/>
      <c r="C81" s="4"/>
      <c r="D81" s="4"/>
      <c r="F81" s="5"/>
      <c r="G81" s="5"/>
      <c r="H81" s="5"/>
      <c r="J81" s="5"/>
      <c r="K81" s="5"/>
    </row>
    <row r="82" spans="1:11">
      <c r="A82" s="4"/>
      <c r="B82" s="4"/>
      <c r="C82" s="4"/>
      <c r="D82" s="4"/>
      <c r="F82" s="5"/>
      <c r="G82" s="5"/>
      <c r="H82" s="5"/>
      <c r="J82" s="5"/>
      <c r="K82" s="5"/>
    </row>
    <row r="83" spans="1:11">
      <c r="A83" s="4"/>
      <c r="B83" s="4"/>
      <c r="C83" s="4"/>
      <c r="D83" s="4"/>
      <c r="F83" s="5"/>
      <c r="G83" s="5"/>
      <c r="H83" s="5"/>
      <c r="J83" s="5"/>
      <c r="K83" s="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698" right="0.196850393700787" top="0.66929133858267698" bottom="0.23622047244094499" header="0.39370078740157499" footer="0.23622047244094499"/>
  <pageSetup paperSize="9" scale="72" firstPageNumber="5" orientation="portrait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EC7A4-BC32-469D-AA22-DCE1A1419484}">
  <sheetPr>
    <tabColor rgb="FFFFFFCC"/>
  </sheetPr>
  <dimension ref="A1:N83"/>
  <sheetViews>
    <sheetView view="pageBreakPreview" topLeftCell="A19" zoomScale="85" zoomScaleNormal="100" zoomScaleSheetLayoutView="85" workbookViewId="0">
      <selection activeCell="A2" sqref="A2:K2"/>
    </sheetView>
  </sheetViews>
  <sheetFormatPr defaultColWidth="9.1796875" defaultRowHeight="21.5"/>
  <cols>
    <col min="1" max="1" width="2.81640625" style="98" customWidth="1"/>
    <col min="2" max="2" width="1.54296875" style="98" customWidth="1"/>
    <col min="3" max="3" width="53.1796875" style="98" customWidth="1"/>
    <col min="4" max="4" width="6.453125" style="99" customWidth="1"/>
    <col min="5" max="5" width="16.54296875" style="5" customWidth="1"/>
    <col min="6" max="6" width="1.453125" style="19" customWidth="1"/>
    <col min="7" max="7" width="17.26953125" style="19" customWidth="1"/>
    <col min="8" max="8" width="1.1796875" style="19" customWidth="1"/>
    <col min="9" max="9" width="16.81640625" style="5" customWidth="1"/>
    <col min="10" max="10" width="1.54296875" style="19" customWidth="1"/>
    <col min="11" max="11" width="17.81640625" style="19" customWidth="1"/>
    <col min="12" max="12" width="9.453125" style="98" customWidth="1"/>
    <col min="13" max="13" width="14.81640625" style="98" bestFit="1" customWidth="1"/>
    <col min="14" max="16384" width="9.1796875" style="98"/>
  </cols>
  <sheetData>
    <row r="1" spans="1:14" s="120" customFormat="1" ht="28.5" customHeight="1">
      <c r="A1" s="129" t="s">
        <v>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4" s="120" customFormat="1" ht="22">
      <c r="A2" s="130" t="s">
        <v>39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</row>
    <row r="3" spans="1:14" s="120" customFormat="1" ht="22">
      <c r="A3" s="131" t="s">
        <v>175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4" s="120" customFormat="1" ht="22">
      <c r="A4" s="12"/>
      <c r="B4" s="12"/>
      <c r="C4" s="12"/>
      <c r="D4" s="12"/>
      <c r="E4" s="2"/>
      <c r="F4" s="13"/>
      <c r="G4" s="13"/>
      <c r="H4" s="13"/>
      <c r="I4" s="3"/>
      <c r="J4" s="13"/>
      <c r="K4" s="3" t="s">
        <v>172</v>
      </c>
    </row>
    <row r="5" spans="1:14" s="120" customFormat="1" ht="22">
      <c r="A5" s="14"/>
      <c r="B5" s="14"/>
      <c r="C5" s="14"/>
      <c r="D5" s="14"/>
      <c r="E5" s="132" t="s">
        <v>1</v>
      </c>
      <c r="F5" s="132"/>
      <c r="G5" s="132"/>
      <c r="H5" s="15"/>
      <c r="I5" s="128" t="s">
        <v>2</v>
      </c>
      <c r="J5" s="128"/>
      <c r="K5" s="128"/>
    </row>
    <row r="6" spans="1:14" ht="22">
      <c r="A6" s="16"/>
      <c r="B6" s="16"/>
      <c r="C6" s="16"/>
      <c r="D6" s="17" t="s">
        <v>3</v>
      </c>
      <c r="E6" s="50" t="s">
        <v>173</v>
      </c>
      <c r="F6" s="50"/>
      <c r="G6" s="91" t="s">
        <v>176</v>
      </c>
      <c r="H6" s="50"/>
      <c r="I6" s="50" t="str">
        <f>+E6</f>
        <v xml:space="preserve"> 30 มิถุนายน 2567</v>
      </c>
      <c r="J6" s="50"/>
      <c r="K6" s="91" t="s">
        <v>176</v>
      </c>
    </row>
    <row r="7" spans="1:14" ht="6" customHeight="1">
      <c r="C7" s="120"/>
      <c r="E7" s="7"/>
      <c r="F7" s="13"/>
      <c r="G7" s="18"/>
      <c r="H7" s="13"/>
      <c r="I7" s="7"/>
      <c r="J7" s="13"/>
      <c r="K7" s="7"/>
    </row>
    <row r="8" spans="1:14">
      <c r="A8" s="1" t="s">
        <v>40</v>
      </c>
      <c r="E8" s="8"/>
      <c r="F8" s="121"/>
      <c r="G8" s="26"/>
      <c r="H8" s="121"/>
      <c r="I8" s="8"/>
      <c r="J8" s="121"/>
      <c r="K8" s="8"/>
    </row>
    <row r="9" spans="1:14">
      <c r="B9" s="101" t="s">
        <v>41</v>
      </c>
      <c r="D9" s="99">
        <v>20</v>
      </c>
      <c r="E9" s="8">
        <v>1327252021.03</v>
      </c>
      <c r="G9" s="8">
        <v>1105278902.05</v>
      </c>
      <c r="I9" s="8">
        <v>1247347735.5700002</v>
      </c>
      <c r="K9" s="8">
        <v>1051330960.7500002</v>
      </c>
      <c r="M9" s="100"/>
      <c r="N9" s="100"/>
    </row>
    <row r="10" spans="1:14">
      <c r="B10" s="101" t="s">
        <v>113</v>
      </c>
      <c r="E10" s="8">
        <v>6510600</v>
      </c>
      <c r="G10" s="8">
        <v>10986000</v>
      </c>
      <c r="I10" s="8">
        <v>59598932</v>
      </c>
      <c r="K10" s="8">
        <v>10986000</v>
      </c>
      <c r="L10" s="100"/>
      <c r="M10" s="20"/>
      <c r="N10" s="100"/>
    </row>
    <row r="11" spans="1:14">
      <c r="B11" s="98" t="s">
        <v>42</v>
      </c>
      <c r="E11" s="9">
        <v>11516658.439999994</v>
      </c>
      <c r="G11" s="9">
        <v>13581442.65</v>
      </c>
      <c r="I11" s="9">
        <v>11778892.999999996</v>
      </c>
      <c r="K11" s="9">
        <v>13572390.870000001</v>
      </c>
      <c r="M11" s="21"/>
      <c r="N11" s="100"/>
    </row>
    <row r="12" spans="1:14" s="1" customFormat="1">
      <c r="B12" s="1" t="s">
        <v>43</v>
      </c>
      <c r="D12" s="108"/>
      <c r="E12" s="27">
        <f>SUM(E9:E11)</f>
        <v>1345279279.47</v>
      </c>
      <c r="F12" s="19"/>
      <c r="G12" s="27">
        <f>SUM(G9:G11)</f>
        <v>1129846344.7</v>
      </c>
      <c r="H12" s="19"/>
      <c r="I12" s="27">
        <f>SUM(I9:I11)</f>
        <v>1318725560.5700002</v>
      </c>
      <c r="J12" s="19"/>
      <c r="K12" s="27">
        <f>SUM(K9:K11)</f>
        <v>1075889351.6200001</v>
      </c>
    </row>
    <row r="13" spans="1:14" s="1" customFormat="1">
      <c r="A13" s="1" t="s">
        <v>44</v>
      </c>
      <c r="D13" s="108"/>
      <c r="E13" s="9"/>
      <c r="F13" s="9"/>
      <c r="G13" s="9"/>
      <c r="H13" s="9"/>
      <c r="I13" s="9"/>
      <c r="J13" s="9"/>
      <c r="K13" s="9"/>
    </row>
    <row r="14" spans="1:14">
      <c r="B14" s="101" t="s">
        <v>45</v>
      </c>
      <c r="E14" s="8">
        <v>891489409.02999997</v>
      </c>
      <c r="G14" s="8">
        <v>772812814.40999997</v>
      </c>
      <c r="I14" s="8">
        <v>858270479.61000001</v>
      </c>
      <c r="K14" s="8">
        <v>745855053.11000001</v>
      </c>
      <c r="M14" s="28"/>
      <c r="N14" s="100"/>
    </row>
    <row r="15" spans="1:14">
      <c r="B15" s="98" t="s">
        <v>46</v>
      </c>
      <c r="E15" s="9">
        <v>138717267.63</v>
      </c>
      <c r="F15" s="22"/>
      <c r="G15" s="9">
        <v>95467657.510000005</v>
      </c>
      <c r="H15" s="22"/>
      <c r="I15" s="9">
        <v>108366777.31999999</v>
      </c>
      <c r="J15" s="22"/>
      <c r="K15" s="9">
        <v>72948244.359999999</v>
      </c>
      <c r="M15" s="5"/>
      <c r="N15" s="100"/>
    </row>
    <row r="16" spans="1:14" s="1" customFormat="1">
      <c r="A16" s="4"/>
      <c r="B16" s="1" t="s">
        <v>48</v>
      </c>
      <c r="D16" s="103"/>
      <c r="E16" s="27">
        <f>SUM(E14:E15)</f>
        <v>1030206676.66</v>
      </c>
      <c r="F16" s="9"/>
      <c r="G16" s="27">
        <f>SUM(G14:G15)</f>
        <v>868280471.91999996</v>
      </c>
      <c r="H16" s="9"/>
      <c r="I16" s="27">
        <f>SUM(I14:I15)</f>
        <v>966637256.93000007</v>
      </c>
      <c r="J16" s="9"/>
      <c r="K16" s="27">
        <f>SUM(K14:K15)</f>
        <v>818803297.47000003</v>
      </c>
    </row>
    <row r="17" spans="1:14" s="1" customFormat="1">
      <c r="A17" s="4" t="s">
        <v>126</v>
      </c>
      <c r="D17" s="103"/>
      <c r="E17" s="9">
        <f>E12-E16</f>
        <v>315072602.81000006</v>
      </c>
      <c r="F17" s="9"/>
      <c r="G17" s="9">
        <f>G12-G16</f>
        <v>261565872.78000009</v>
      </c>
      <c r="H17" s="9"/>
      <c r="I17" s="9">
        <f>I12-I16</f>
        <v>352088303.6400001</v>
      </c>
      <c r="J17" s="9"/>
      <c r="K17" s="9">
        <f>K12-K16</f>
        <v>257086054.1500001</v>
      </c>
    </row>
    <row r="18" spans="1:14">
      <c r="A18" s="101" t="s">
        <v>47</v>
      </c>
      <c r="D18" s="102"/>
      <c r="E18" s="96">
        <v>24285569.130000003</v>
      </c>
      <c r="F18" s="22"/>
      <c r="G18" s="96">
        <v>13981967.359999999</v>
      </c>
      <c r="H18" s="22"/>
      <c r="I18" s="96">
        <v>24766893.760000002</v>
      </c>
      <c r="J18" s="22"/>
      <c r="K18" s="96">
        <v>14781280.34</v>
      </c>
      <c r="M18" s="28"/>
      <c r="N18" s="100"/>
    </row>
    <row r="19" spans="1:14" ht="24.75" customHeight="1">
      <c r="A19" s="1" t="s">
        <v>184</v>
      </c>
      <c r="E19" s="9">
        <f>+E17-E18</f>
        <v>290787033.68000007</v>
      </c>
      <c r="F19" s="22"/>
      <c r="G19" s="9">
        <f>+G17-G18</f>
        <v>247583905.42000008</v>
      </c>
      <c r="H19" s="22"/>
      <c r="I19" s="9">
        <f>+I17-I18</f>
        <v>327321409.88000011</v>
      </c>
      <c r="J19" s="22"/>
      <c r="K19" s="9">
        <f>+K17-K18</f>
        <v>242304773.81000009</v>
      </c>
    </row>
    <row r="20" spans="1:14" ht="24.75" customHeight="1">
      <c r="A20" s="101" t="s">
        <v>157</v>
      </c>
      <c r="D20" s="102">
        <v>15.1</v>
      </c>
      <c r="E20" s="9">
        <v>59073563.360000007</v>
      </c>
      <c r="F20" s="22"/>
      <c r="G20" s="9">
        <v>48129694.920000002</v>
      </c>
      <c r="H20" s="22"/>
      <c r="I20" s="9">
        <v>54186850.870000005</v>
      </c>
      <c r="J20" s="22"/>
      <c r="K20" s="9">
        <v>46571326.920000002</v>
      </c>
      <c r="L20" s="100"/>
      <c r="M20" s="100"/>
      <c r="N20" s="100"/>
    </row>
    <row r="21" spans="1:14" ht="24.75" customHeight="1">
      <c r="A21" s="101" t="s">
        <v>150</v>
      </c>
      <c r="E21" s="29">
        <f>+E19-E20</f>
        <v>231713470.32000005</v>
      </c>
      <c r="F21" s="22"/>
      <c r="G21" s="29">
        <f>+G19-G20</f>
        <v>199454210.50000006</v>
      </c>
      <c r="H21" s="22"/>
      <c r="I21" s="29">
        <f>+I19-I20</f>
        <v>273134559.01000011</v>
      </c>
      <c r="J21" s="22"/>
      <c r="K21" s="29">
        <f>+K19-K20</f>
        <v>195733446.8900001</v>
      </c>
    </row>
    <row r="22" spans="1:14">
      <c r="A22" s="4" t="s">
        <v>166</v>
      </c>
      <c r="D22" s="23"/>
      <c r="E22" s="9"/>
      <c r="F22" s="9"/>
      <c r="G22" s="9"/>
      <c r="H22" s="9"/>
      <c r="I22" s="9"/>
      <c r="J22" s="9"/>
      <c r="K22" s="9"/>
    </row>
    <row r="23" spans="1:14">
      <c r="B23" s="4" t="s">
        <v>49</v>
      </c>
      <c r="D23" s="23"/>
      <c r="E23" s="9"/>
      <c r="F23" s="22"/>
      <c r="G23" s="22"/>
      <c r="H23" s="22"/>
      <c r="I23" s="9"/>
      <c r="J23" s="22"/>
      <c r="K23" s="22"/>
    </row>
    <row r="24" spans="1:14">
      <c r="B24" s="4"/>
      <c r="C24" s="98" t="s">
        <v>135</v>
      </c>
      <c r="D24" s="23"/>
      <c r="E24" s="9"/>
      <c r="F24" s="22"/>
      <c r="G24" s="22"/>
      <c r="H24" s="22"/>
      <c r="I24" s="9"/>
      <c r="J24" s="22"/>
      <c r="K24" s="22"/>
    </row>
    <row r="25" spans="1:14">
      <c r="B25" s="4"/>
      <c r="C25" s="98" t="s">
        <v>136</v>
      </c>
      <c r="D25" s="102">
        <v>15.2</v>
      </c>
      <c r="E25" s="96">
        <v>-57500000</v>
      </c>
      <c r="F25" s="22"/>
      <c r="G25" s="96">
        <v>-117500000</v>
      </c>
      <c r="H25" s="22"/>
      <c r="I25" s="96">
        <v>-57500000</v>
      </c>
      <c r="J25" s="22"/>
      <c r="K25" s="96">
        <v>-117500000</v>
      </c>
    </row>
    <row r="26" spans="1:14">
      <c r="A26" s="4"/>
      <c r="B26" s="122" t="s">
        <v>50</v>
      </c>
      <c r="D26" s="23"/>
      <c r="E26" s="9"/>
      <c r="F26" s="22"/>
      <c r="G26" s="22"/>
      <c r="H26" s="22"/>
      <c r="I26" s="9"/>
      <c r="J26" s="22"/>
      <c r="K26" s="22"/>
      <c r="M26" s="100"/>
    </row>
    <row r="27" spans="1:14">
      <c r="A27" s="4"/>
      <c r="B27" s="122" t="s">
        <v>88</v>
      </c>
      <c r="D27" s="23"/>
      <c r="E27" s="96">
        <f>SUM(E25:E25)</f>
        <v>-57500000</v>
      </c>
      <c r="F27" s="9"/>
      <c r="G27" s="96">
        <f>SUM(G25:G25)</f>
        <v>-117500000</v>
      </c>
      <c r="H27" s="9"/>
      <c r="I27" s="96">
        <f>SUM(I25:I25)</f>
        <v>-57500000</v>
      </c>
      <c r="J27" s="9"/>
      <c r="K27" s="96">
        <f>SUM(K25:K25)</f>
        <v>-117500000</v>
      </c>
      <c r="M27" s="100"/>
    </row>
    <row r="28" spans="1:14" s="1" customFormat="1">
      <c r="A28" s="4" t="s">
        <v>152</v>
      </c>
      <c r="B28" s="122"/>
      <c r="D28" s="30"/>
      <c r="E28" s="9">
        <f>+E27</f>
        <v>-57500000</v>
      </c>
      <c r="F28" s="9"/>
      <c r="G28" s="9">
        <f>+G27</f>
        <v>-117500000</v>
      </c>
      <c r="H28" s="9"/>
      <c r="I28" s="9">
        <f>+I27</f>
        <v>-57500000</v>
      </c>
      <c r="J28" s="9"/>
      <c r="K28" s="9">
        <f>+K27</f>
        <v>-117500000</v>
      </c>
    </row>
    <row r="29" spans="1:14" ht="22" thickBot="1">
      <c r="A29" s="4" t="s">
        <v>153</v>
      </c>
      <c r="E29" s="31">
        <f>+E21+E28</f>
        <v>174213470.32000005</v>
      </c>
      <c r="F29" s="9"/>
      <c r="G29" s="31">
        <f>+G21+G28</f>
        <v>81954210.50000006</v>
      </c>
      <c r="H29" s="9"/>
      <c r="I29" s="31">
        <f>+I21+I28</f>
        <v>215634559.01000011</v>
      </c>
      <c r="J29" s="9"/>
      <c r="K29" s="31">
        <f>+K21+K28</f>
        <v>78233446.890000105</v>
      </c>
    </row>
    <row r="30" spans="1:14" ht="22" thickTop="1">
      <c r="E30" s="9"/>
      <c r="I30" s="9"/>
      <c r="K30" s="9"/>
    </row>
    <row r="31" spans="1:14">
      <c r="A31" s="123" t="s">
        <v>114</v>
      </c>
      <c r="B31" s="105"/>
      <c r="C31" s="105"/>
      <c r="E31" s="9"/>
      <c r="I31" s="9"/>
      <c r="K31" s="9"/>
    </row>
    <row r="32" spans="1:14">
      <c r="A32" s="104"/>
      <c r="B32" s="105" t="s">
        <v>192</v>
      </c>
      <c r="C32" s="105"/>
      <c r="E32" s="9">
        <f>+E34-E33</f>
        <v>234234973.62000006</v>
      </c>
      <c r="G32" s="9">
        <f>+G34-G33</f>
        <v>200117750.60000005</v>
      </c>
      <c r="I32" s="9"/>
      <c r="K32" s="9"/>
    </row>
    <row r="33" spans="1:13">
      <c r="A33" s="104"/>
      <c r="B33" s="105" t="s">
        <v>51</v>
      </c>
      <c r="C33" s="105"/>
      <c r="E33" s="9">
        <v>-2521503.3000000003</v>
      </c>
      <c r="G33" s="9">
        <v>-663540.1</v>
      </c>
      <c r="I33" s="9"/>
      <c r="K33" s="9"/>
    </row>
    <row r="34" spans="1:13" ht="22" thickBot="1">
      <c r="A34" s="122"/>
      <c r="B34" s="105"/>
      <c r="C34" s="105" t="s">
        <v>52</v>
      </c>
      <c r="E34" s="31">
        <f>+E21</f>
        <v>231713470.32000005</v>
      </c>
      <c r="F34" s="5"/>
      <c r="G34" s="31">
        <f>+G21</f>
        <v>199454210.50000006</v>
      </c>
      <c r="H34" s="5"/>
      <c r="I34" s="9"/>
      <c r="K34" s="9"/>
    </row>
    <row r="35" spans="1:13" ht="22" thickTop="1">
      <c r="A35" s="123"/>
      <c r="B35" s="105"/>
      <c r="C35" s="105"/>
      <c r="D35" s="105"/>
      <c r="E35" s="9"/>
      <c r="I35" s="9"/>
      <c r="K35" s="9"/>
    </row>
    <row r="36" spans="1:13">
      <c r="A36" s="123" t="s">
        <v>111</v>
      </c>
      <c r="B36" s="105"/>
      <c r="C36" s="105"/>
      <c r="E36" s="9"/>
      <c r="I36" s="9"/>
      <c r="K36" s="9"/>
      <c r="M36" s="100"/>
    </row>
    <row r="37" spans="1:13">
      <c r="A37" s="104"/>
      <c r="B37" s="105" t="s">
        <v>192</v>
      </c>
      <c r="C37" s="105"/>
      <c r="E37" s="9">
        <f>+E39-E38</f>
        <v>176734973.62000006</v>
      </c>
      <c r="G37" s="9">
        <f>+G39-G38</f>
        <v>82617750.600000054</v>
      </c>
      <c r="I37" s="9"/>
      <c r="K37" s="9"/>
    </row>
    <row r="38" spans="1:13">
      <c r="A38" s="104"/>
      <c r="B38" s="105" t="s">
        <v>51</v>
      </c>
      <c r="C38" s="105"/>
      <c r="E38" s="9">
        <v>-2521503.3000000003</v>
      </c>
      <c r="G38" s="9">
        <v>-663540.1</v>
      </c>
      <c r="I38" s="9"/>
      <c r="K38" s="9"/>
    </row>
    <row r="39" spans="1:13" ht="22" thickBot="1">
      <c r="A39" s="122"/>
      <c r="B39" s="105"/>
      <c r="C39" s="105" t="s">
        <v>52</v>
      </c>
      <c r="E39" s="31">
        <f>+E29</f>
        <v>174213470.32000005</v>
      </c>
      <c r="F39" s="5"/>
      <c r="G39" s="31">
        <f>+G29</f>
        <v>81954210.50000006</v>
      </c>
      <c r="H39" s="5"/>
      <c r="I39" s="9"/>
      <c r="K39" s="9"/>
    </row>
    <row r="40" spans="1:13" ht="22.5" thickTop="1">
      <c r="A40" s="124"/>
      <c r="B40" s="105"/>
      <c r="C40" s="105"/>
      <c r="E40" s="10"/>
      <c r="F40" s="11"/>
      <c r="G40" s="11"/>
      <c r="H40" s="11"/>
      <c r="I40" s="10"/>
      <c r="K40" s="10"/>
    </row>
    <row r="41" spans="1:13">
      <c r="A41" s="98" t="s">
        <v>143</v>
      </c>
      <c r="D41" s="102"/>
      <c r="E41" s="5">
        <f>+ROUND(E32/299369500,2)</f>
        <v>0.78</v>
      </c>
      <c r="G41" s="5">
        <f>+ROUND(G32/299369500,2)</f>
        <v>0.67</v>
      </c>
      <c r="I41" s="5">
        <f>+ROUND(I21/299369500,2)</f>
        <v>0.91</v>
      </c>
      <c r="K41" s="19">
        <f>+ROUND(K21/299369500,2)</f>
        <v>0.65</v>
      </c>
    </row>
    <row r="42" spans="1:13">
      <c r="A42" s="98" t="s">
        <v>161</v>
      </c>
      <c r="E42" s="25">
        <v>299369500</v>
      </c>
      <c r="G42" s="25">
        <v>299369500</v>
      </c>
      <c r="I42" s="25">
        <v>299369500</v>
      </c>
      <c r="K42" s="25">
        <v>299369500</v>
      </c>
    </row>
    <row r="43" spans="1:13">
      <c r="E43" s="25"/>
      <c r="G43" s="25"/>
      <c r="I43" s="25"/>
      <c r="K43" s="5"/>
    </row>
    <row r="44" spans="1:13" ht="22">
      <c r="K44" s="24" t="s">
        <v>149</v>
      </c>
    </row>
    <row r="51" spans="1:4" ht="44.25" customHeight="1">
      <c r="D51" s="125"/>
    </row>
    <row r="52" spans="1:4" ht="27" customHeight="1">
      <c r="B52" s="101"/>
      <c r="C52" s="101"/>
      <c r="D52" s="101"/>
    </row>
    <row r="53" spans="1:4" ht="27" customHeight="1">
      <c r="B53" s="101"/>
      <c r="C53" s="101"/>
      <c r="D53" s="101"/>
    </row>
    <row r="54" spans="1:4">
      <c r="A54" s="101"/>
      <c r="B54" s="101"/>
      <c r="C54" s="101"/>
      <c r="D54" s="101"/>
    </row>
    <row r="55" spans="1:4">
      <c r="A55" s="101"/>
      <c r="B55" s="101"/>
      <c r="C55" s="101"/>
      <c r="D55" s="101"/>
    </row>
    <row r="56" spans="1:4">
      <c r="A56" s="101"/>
      <c r="B56" s="101"/>
      <c r="C56" s="101"/>
      <c r="D56" s="101"/>
    </row>
    <row r="57" spans="1:4">
      <c r="A57" s="101"/>
      <c r="B57" s="101"/>
      <c r="C57" s="101"/>
      <c r="D57" s="101"/>
    </row>
    <row r="58" spans="1:4">
      <c r="A58" s="101"/>
      <c r="B58" s="101"/>
      <c r="C58" s="101"/>
      <c r="D58" s="101"/>
    </row>
    <row r="59" spans="1:4">
      <c r="A59" s="101"/>
      <c r="B59" s="101"/>
      <c r="C59" s="101"/>
      <c r="D59" s="101"/>
    </row>
    <row r="60" spans="1:4">
      <c r="A60" s="101"/>
      <c r="B60" s="101"/>
      <c r="C60" s="101"/>
      <c r="D60" s="101"/>
    </row>
    <row r="61" spans="1:4">
      <c r="A61" s="4"/>
      <c r="B61" s="4"/>
      <c r="C61" s="4"/>
      <c r="D61" s="4"/>
    </row>
    <row r="62" spans="1:4">
      <c r="A62" s="4"/>
      <c r="B62" s="4"/>
      <c r="C62" s="4"/>
      <c r="D62" s="4"/>
    </row>
    <row r="63" spans="1:4">
      <c r="A63" s="4"/>
      <c r="B63" s="4"/>
      <c r="C63" s="4"/>
      <c r="D63" s="4"/>
    </row>
    <row r="64" spans="1:4">
      <c r="A64" s="4"/>
      <c r="B64" s="4"/>
      <c r="C64" s="4"/>
      <c r="D64" s="4"/>
    </row>
    <row r="65" spans="1:11">
      <c r="A65" s="4"/>
      <c r="B65" s="4"/>
      <c r="C65" s="4"/>
      <c r="D65" s="4"/>
    </row>
    <row r="66" spans="1:11">
      <c r="A66" s="4"/>
      <c r="B66" s="4"/>
      <c r="C66" s="4"/>
      <c r="D66" s="4"/>
    </row>
    <row r="67" spans="1:11">
      <c r="A67" s="4"/>
      <c r="B67" s="4"/>
      <c r="C67" s="4"/>
      <c r="D67" s="4"/>
    </row>
    <row r="68" spans="1:11">
      <c r="A68" s="4"/>
      <c r="B68" s="4"/>
      <c r="C68" s="4"/>
      <c r="D68" s="4"/>
    </row>
    <row r="69" spans="1:11">
      <c r="A69" s="4"/>
      <c r="B69" s="4"/>
      <c r="C69" s="4"/>
      <c r="D69" s="4"/>
    </row>
    <row r="70" spans="1:11">
      <c r="A70" s="4"/>
      <c r="B70" s="4"/>
      <c r="C70" s="4"/>
      <c r="D70" s="4"/>
    </row>
    <row r="71" spans="1:11">
      <c r="A71" s="4"/>
      <c r="B71" s="4"/>
      <c r="C71" s="4"/>
      <c r="D71" s="4"/>
    </row>
    <row r="72" spans="1:11">
      <c r="A72" s="4"/>
      <c r="B72" s="4"/>
      <c r="C72" s="4"/>
      <c r="D72" s="4"/>
    </row>
    <row r="73" spans="1:11">
      <c r="A73" s="4"/>
      <c r="B73" s="4"/>
      <c r="C73" s="4"/>
      <c r="D73" s="4"/>
      <c r="F73" s="5"/>
      <c r="G73" s="5"/>
      <c r="H73" s="5"/>
      <c r="J73" s="5"/>
      <c r="K73" s="5"/>
    </row>
    <row r="74" spans="1:11">
      <c r="A74" s="4"/>
      <c r="B74" s="4"/>
      <c r="C74" s="4"/>
      <c r="D74" s="4"/>
      <c r="F74" s="5"/>
      <c r="G74" s="5"/>
      <c r="H74" s="5"/>
      <c r="J74" s="5"/>
      <c r="K74" s="5"/>
    </row>
    <row r="75" spans="1:11">
      <c r="A75" s="4"/>
      <c r="B75" s="4"/>
      <c r="C75" s="4"/>
      <c r="D75" s="4"/>
      <c r="F75" s="5"/>
      <c r="G75" s="5"/>
      <c r="H75" s="5"/>
      <c r="J75" s="5"/>
      <c r="K75" s="5"/>
    </row>
    <row r="76" spans="1:11">
      <c r="A76" s="4"/>
      <c r="B76" s="4"/>
      <c r="C76" s="4"/>
      <c r="D76" s="4"/>
      <c r="F76" s="5"/>
      <c r="G76" s="5"/>
      <c r="H76" s="5"/>
      <c r="J76" s="5"/>
      <c r="K76" s="5"/>
    </row>
    <row r="77" spans="1:11">
      <c r="A77" s="4"/>
      <c r="B77" s="4"/>
      <c r="C77" s="4"/>
      <c r="D77" s="4"/>
      <c r="F77" s="5"/>
      <c r="G77" s="5"/>
      <c r="H77" s="5"/>
      <c r="J77" s="5"/>
      <c r="K77" s="5"/>
    </row>
    <row r="78" spans="1:11">
      <c r="A78" s="4"/>
      <c r="B78" s="4"/>
      <c r="C78" s="4"/>
      <c r="D78" s="4"/>
      <c r="F78" s="5"/>
      <c r="G78" s="5"/>
      <c r="H78" s="5"/>
      <c r="J78" s="5"/>
      <c r="K78" s="5"/>
    </row>
    <row r="79" spans="1:11">
      <c r="A79" s="4"/>
      <c r="B79" s="4"/>
      <c r="C79" s="4"/>
      <c r="D79" s="4"/>
      <c r="F79" s="5"/>
      <c r="G79" s="5"/>
      <c r="H79" s="5"/>
      <c r="J79" s="5"/>
      <c r="K79" s="5"/>
    </row>
    <row r="80" spans="1:11">
      <c r="A80" s="4"/>
      <c r="B80" s="4"/>
      <c r="C80" s="4"/>
      <c r="D80" s="4"/>
      <c r="F80" s="5"/>
      <c r="G80" s="5"/>
      <c r="H80" s="5"/>
      <c r="J80" s="5"/>
      <c r="K80" s="5"/>
    </row>
    <row r="81" spans="1:11">
      <c r="A81" s="4"/>
      <c r="B81" s="4"/>
      <c r="C81" s="4"/>
      <c r="D81" s="4"/>
      <c r="F81" s="5"/>
      <c r="G81" s="5"/>
      <c r="H81" s="5"/>
      <c r="J81" s="5"/>
      <c r="K81" s="5"/>
    </row>
    <row r="82" spans="1:11">
      <c r="A82" s="4"/>
      <c r="B82" s="4"/>
      <c r="C82" s="4"/>
      <c r="D82" s="4"/>
      <c r="F82" s="5"/>
      <c r="G82" s="5"/>
      <c r="H82" s="5"/>
      <c r="J82" s="5"/>
      <c r="K82" s="5"/>
    </row>
    <row r="83" spans="1:11">
      <c r="A83" s="4"/>
      <c r="B83" s="4"/>
      <c r="C83" s="4"/>
      <c r="D83" s="4"/>
      <c r="F83" s="5"/>
      <c r="G83" s="5"/>
      <c r="H83" s="5"/>
      <c r="J83" s="5"/>
      <c r="K83" s="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72" right="0.19685039370078741" top="0.6692913385826772" bottom="0.23622047244094491" header="0.39370078740157483" footer="0.23622047244094491"/>
  <pageSetup paperSize="9" scale="72" firstPageNumber="6" orientation="portrait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  <pageSetUpPr fitToPage="1"/>
  </sheetPr>
  <dimension ref="A1:AF57"/>
  <sheetViews>
    <sheetView view="pageBreakPreview" topLeftCell="A13" zoomScale="55" zoomScaleNormal="46" zoomScaleSheetLayoutView="55" workbookViewId="0">
      <selection activeCell="S27" sqref="S27"/>
    </sheetView>
  </sheetViews>
  <sheetFormatPr defaultColWidth="9.1796875" defaultRowHeight="21.5"/>
  <cols>
    <col min="1" max="1" width="3.1796875" style="64" customWidth="1"/>
    <col min="2" max="2" width="3.54296875" style="64" customWidth="1"/>
    <col min="3" max="3" width="38.453125" style="64" customWidth="1"/>
    <col min="4" max="4" width="9.1796875" style="64" customWidth="1"/>
    <col min="5" max="5" width="17" style="5" bestFit="1" customWidth="1"/>
    <col min="6" max="6" width="1.1796875" style="5" customWidth="1"/>
    <col min="7" max="7" width="18.7265625" style="5" bestFit="1" customWidth="1"/>
    <col min="8" max="8" width="1.1796875" style="5" customWidth="1"/>
    <col min="9" max="9" width="23.1796875" style="5" customWidth="1"/>
    <col min="10" max="10" width="1.1796875" style="5" customWidth="1"/>
    <col min="11" max="11" width="19.453125" style="5" bestFit="1" customWidth="1"/>
    <col min="12" max="12" width="1.1796875" style="5" customWidth="1"/>
    <col min="13" max="13" width="19.453125" style="5" customWidth="1"/>
    <col min="14" max="14" width="1.453125" style="5" customWidth="1"/>
    <col min="15" max="15" width="18.7265625" style="5" bestFit="1" customWidth="1"/>
    <col min="16" max="16" width="1.54296875" style="5" customWidth="1"/>
    <col min="17" max="17" width="15.54296875" style="5" customWidth="1"/>
    <col min="18" max="18" width="1.453125" style="5" customWidth="1"/>
    <col min="19" max="19" width="30.7265625" style="5" customWidth="1"/>
    <col min="20" max="20" width="1.453125" style="5" customWidth="1"/>
    <col min="21" max="21" width="17.81640625" style="5" customWidth="1"/>
    <col min="22" max="22" width="1.453125" style="5" customWidth="1"/>
    <col min="23" max="23" width="17.453125" style="5" bestFit="1" customWidth="1"/>
    <col min="24" max="24" width="1.453125" style="5" customWidth="1"/>
    <col min="25" max="25" width="18.7265625" style="5" bestFit="1" customWidth="1"/>
    <col min="26" max="26" width="16.453125" style="64" bestFit="1" customWidth="1"/>
    <col min="27" max="27" width="13.6328125" style="64" bestFit="1" customWidth="1"/>
    <col min="28" max="16384" width="9.1796875" style="64"/>
  </cols>
  <sheetData>
    <row r="1" spans="1:32" s="60" customFormat="1" ht="22">
      <c r="A1" s="135" t="s">
        <v>0</v>
      </c>
      <c r="B1" s="135"/>
      <c r="C1" s="135"/>
      <c r="D1" s="135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</row>
    <row r="2" spans="1:32" s="60" customFormat="1" ht="22">
      <c r="A2" s="136" t="s">
        <v>158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</row>
    <row r="3" spans="1:32" s="60" customFormat="1" ht="22">
      <c r="A3" s="135" t="str">
        <f>+PL6m!A3</f>
        <v>สำหรับงวดหกเดือนสิ้นสุดวันที่ 30 มิถุนายน 2567</v>
      </c>
      <c r="B3" s="135"/>
      <c r="C3" s="135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</row>
    <row r="4" spans="1:32" s="60" customFormat="1" ht="22">
      <c r="A4" s="135" t="s">
        <v>1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</row>
    <row r="5" spans="1:32" s="60" customFormat="1" ht="22">
      <c r="A5" s="58"/>
      <c r="B5" s="58"/>
      <c r="C5" s="58"/>
      <c r="D5" s="58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3" t="s">
        <v>172</v>
      </c>
    </row>
    <row r="6" spans="1:32" ht="22">
      <c r="A6" s="61"/>
      <c r="B6" s="61"/>
      <c r="C6" s="61"/>
      <c r="D6" s="61"/>
      <c r="E6" s="62" t="s">
        <v>53</v>
      </c>
      <c r="F6" s="48"/>
      <c r="G6" s="62" t="s">
        <v>54</v>
      </c>
      <c r="H6" s="62"/>
      <c r="I6" s="62" t="s">
        <v>62</v>
      </c>
      <c r="J6" s="48"/>
      <c r="K6" s="133" t="s">
        <v>30</v>
      </c>
      <c r="L6" s="133"/>
      <c r="M6" s="133"/>
      <c r="N6" s="133"/>
      <c r="O6" s="133"/>
      <c r="P6" s="62"/>
      <c r="Q6" s="62" t="s">
        <v>98</v>
      </c>
      <c r="R6" s="48"/>
      <c r="S6" s="63" t="s">
        <v>35</v>
      </c>
      <c r="T6" s="48"/>
      <c r="U6" s="62" t="s">
        <v>37</v>
      </c>
      <c r="V6" s="48"/>
      <c r="W6" s="62" t="s">
        <v>55</v>
      </c>
      <c r="X6" s="48"/>
      <c r="Y6" s="133" t="s">
        <v>52</v>
      </c>
    </row>
    <row r="7" spans="1:32" ht="26.15" customHeight="1">
      <c r="E7" s="7" t="s">
        <v>56</v>
      </c>
      <c r="F7" s="7"/>
      <c r="G7" s="7" t="s">
        <v>57</v>
      </c>
      <c r="H7" s="7"/>
      <c r="I7" s="7" t="s">
        <v>128</v>
      </c>
      <c r="J7" s="7"/>
      <c r="K7" s="137"/>
      <c r="L7" s="137"/>
      <c r="M7" s="137"/>
      <c r="N7" s="137"/>
      <c r="O7" s="137"/>
      <c r="P7" s="66"/>
      <c r="Q7" s="66"/>
      <c r="R7" s="7"/>
      <c r="S7" s="65" t="s">
        <v>116</v>
      </c>
      <c r="T7" s="7"/>
      <c r="U7" s="7" t="s">
        <v>58</v>
      </c>
      <c r="V7" s="7"/>
      <c r="W7" s="7" t="s">
        <v>59</v>
      </c>
      <c r="X7" s="7"/>
      <c r="Y7" s="134"/>
    </row>
    <row r="8" spans="1:32" ht="23.25" customHeight="1">
      <c r="C8" s="70"/>
      <c r="E8" s="7"/>
      <c r="F8" s="7"/>
      <c r="G8" s="7"/>
      <c r="H8" s="7"/>
      <c r="I8" s="7" t="s">
        <v>129</v>
      </c>
      <c r="J8" s="7"/>
      <c r="K8" s="48" t="s">
        <v>60</v>
      </c>
      <c r="L8" s="48"/>
      <c r="M8" s="48" t="s">
        <v>60</v>
      </c>
      <c r="N8" s="48"/>
      <c r="O8" s="48" t="s">
        <v>61</v>
      </c>
      <c r="P8" s="7"/>
      <c r="Q8" s="7"/>
      <c r="R8" s="7"/>
      <c r="S8" s="7" t="s">
        <v>117</v>
      </c>
      <c r="T8" s="7"/>
      <c r="U8" s="7"/>
      <c r="V8" s="7"/>
      <c r="W8" s="7"/>
      <c r="X8" s="7"/>
      <c r="Y8" s="7"/>
    </row>
    <row r="9" spans="1:32" ht="23.25" customHeight="1">
      <c r="E9" s="7"/>
      <c r="F9" s="7"/>
      <c r="G9" s="7"/>
      <c r="H9" s="7"/>
      <c r="I9" s="7"/>
      <c r="J9" s="7"/>
      <c r="K9" s="7" t="s">
        <v>63</v>
      </c>
      <c r="L9" s="7"/>
      <c r="M9" s="7" t="s">
        <v>99</v>
      </c>
      <c r="N9" s="7"/>
      <c r="O9" s="7"/>
      <c r="P9" s="7"/>
      <c r="Q9" s="7"/>
      <c r="R9" s="7"/>
      <c r="S9" s="7" t="s">
        <v>118</v>
      </c>
      <c r="T9" s="7"/>
      <c r="U9" s="7"/>
      <c r="V9" s="7"/>
      <c r="W9" s="7"/>
      <c r="X9" s="7"/>
      <c r="Y9" s="7"/>
    </row>
    <row r="10" spans="1:32" ht="23.25" customHeight="1"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 t="s">
        <v>120</v>
      </c>
      <c r="T10" s="7"/>
      <c r="U10" s="7"/>
      <c r="V10" s="7"/>
      <c r="W10" s="7"/>
      <c r="X10" s="7"/>
      <c r="Y10" s="7"/>
    </row>
    <row r="11" spans="1:32" ht="22">
      <c r="A11" s="67"/>
      <c r="B11" s="67"/>
      <c r="C11" s="67"/>
      <c r="D11" s="68" t="s">
        <v>3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 t="s">
        <v>119</v>
      </c>
      <c r="T11" s="50"/>
      <c r="U11" s="50"/>
      <c r="V11" s="50"/>
      <c r="W11" s="50"/>
      <c r="X11" s="50"/>
      <c r="Y11" s="50"/>
    </row>
    <row r="12" spans="1:32" ht="12.75" customHeight="1">
      <c r="D12" s="59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32">
      <c r="A13" s="69" t="s">
        <v>148</v>
      </c>
      <c r="E13" s="8">
        <v>300000000</v>
      </c>
      <c r="F13" s="8"/>
      <c r="G13" s="8">
        <v>1092894156.6300001</v>
      </c>
      <c r="H13" s="8"/>
      <c r="I13" s="8">
        <v>-353281220.69000006</v>
      </c>
      <c r="J13" s="8"/>
      <c r="K13" s="8">
        <v>29999999.999999996</v>
      </c>
      <c r="L13" s="8"/>
      <c r="M13" s="8">
        <v>21676000</v>
      </c>
      <c r="N13" s="8"/>
      <c r="O13" s="8">
        <v>900295358.03999996</v>
      </c>
      <c r="P13" s="8"/>
      <c r="Q13" s="8">
        <v>-21676000</v>
      </c>
      <c r="R13" s="8"/>
      <c r="S13" s="8">
        <v>75362158.400000006</v>
      </c>
      <c r="T13" s="8"/>
      <c r="U13" s="8">
        <v>2045270452.3800001</v>
      </c>
      <c r="V13" s="8"/>
      <c r="W13" s="8">
        <v>290484066.27999997</v>
      </c>
      <c r="X13" s="8"/>
      <c r="Y13" s="8">
        <f>+U13+W13</f>
        <v>2335754518.6599998</v>
      </c>
      <c r="Z13" s="70"/>
      <c r="AF13" s="71"/>
    </row>
    <row r="14" spans="1:32">
      <c r="A14" s="69" t="s">
        <v>169</v>
      </c>
      <c r="B14" s="69"/>
      <c r="C14" s="69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AF14" s="71"/>
    </row>
    <row r="15" spans="1:32">
      <c r="A15" s="69"/>
      <c r="B15" s="69" t="s">
        <v>179</v>
      </c>
      <c r="C15" s="69"/>
      <c r="D15" s="72">
        <v>17</v>
      </c>
      <c r="E15" s="8">
        <v>0</v>
      </c>
      <c r="F15" s="8"/>
      <c r="G15" s="8">
        <v>0</v>
      </c>
      <c r="H15" s="8"/>
      <c r="I15" s="8">
        <v>0</v>
      </c>
      <c r="J15" s="8"/>
      <c r="K15" s="8">
        <v>0</v>
      </c>
      <c r="L15" s="8"/>
      <c r="M15" s="8">
        <v>0</v>
      </c>
      <c r="N15" s="8"/>
      <c r="O15" s="8">
        <v>-74842375</v>
      </c>
      <c r="P15" s="8"/>
      <c r="Q15" s="8">
        <v>0</v>
      </c>
      <c r="R15" s="8"/>
      <c r="S15" s="8">
        <f>+PL6m!E24</f>
        <v>0</v>
      </c>
      <c r="T15" s="8"/>
      <c r="U15" s="8">
        <f>SUM(E15:S15)</f>
        <v>-74842375</v>
      </c>
      <c r="V15" s="8"/>
      <c r="W15" s="8">
        <v>0</v>
      </c>
      <c r="X15" s="8"/>
      <c r="Y15" s="8">
        <f>+U15+W15</f>
        <v>-74842375</v>
      </c>
      <c r="AF15" s="71"/>
    </row>
    <row r="16" spans="1:32">
      <c r="B16" s="64" t="s">
        <v>153</v>
      </c>
      <c r="E16" s="8">
        <v>0</v>
      </c>
      <c r="F16" s="8"/>
      <c r="G16" s="8">
        <v>0</v>
      </c>
      <c r="H16" s="8"/>
      <c r="I16" s="8">
        <v>0</v>
      </c>
      <c r="J16" s="8"/>
      <c r="K16" s="8">
        <v>0</v>
      </c>
      <c r="L16" s="8"/>
      <c r="M16" s="8">
        <v>0</v>
      </c>
      <c r="N16" s="8"/>
      <c r="O16" s="8">
        <f>+PL6m!E32</f>
        <v>234234973.62000006</v>
      </c>
      <c r="P16" s="8"/>
      <c r="Q16" s="8">
        <v>0</v>
      </c>
      <c r="R16" s="8"/>
      <c r="S16" s="8">
        <f>+PL6m!E25</f>
        <v>-57500000</v>
      </c>
      <c r="T16" s="8"/>
      <c r="U16" s="8">
        <f>SUM(E16:S16)</f>
        <v>176734973.62000006</v>
      </c>
      <c r="V16" s="8"/>
      <c r="W16" s="8">
        <f>+PL6m!E38</f>
        <v>-2521503.3000000003</v>
      </c>
      <c r="X16" s="8"/>
      <c r="Y16" s="8">
        <f>+U16+W16</f>
        <v>174213470.32000005</v>
      </c>
      <c r="AF16" s="71"/>
    </row>
    <row r="17" spans="1:32">
      <c r="B17" s="64" t="s">
        <v>159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AF17" s="71"/>
    </row>
    <row r="18" spans="1:32">
      <c r="C18" s="64" t="s">
        <v>160</v>
      </c>
      <c r="D18" s="72"/>
      <c r="E18" s="8">
        <v>0</v>
      </c>
      <c r="F18" s="8"/>
      <c r="G18" s="8">
        <v>0</v>
      </c>
      <c r="H18" s="8"/>
      <c r="I18" s="8">
        <v>0</v>
      </c>
      <c r="J18" s="8"/>
      <c r="K18" s="8">
        <v>0</v>
      </c>
      <c r="L18" s="8"/>
      <c r="M18" s="8">
        <v>0</v>
      </c>
      <c r="N18" s="8"/>
      <c r="O18" s="8">
        <v>0</v>
      </c>
      <c r="P18" s="8"/>
      <c r="Q18" s="8">
        <v>0</v>
      </c>
      <c r="R18" s="8"/>
      <c r="S18" s="8">
        <v>0</v>
      </c>
      <c r="T18" s="8"/>
      <c r="U18" s="8">
        <f>SUM(E18:S18)</f>
        <v>0</v>
      </c>
      <c r="V18" s="8"/>
      <c r="W18" s="8">
        <v>1800007.5</v>
      </c>
      <c r="X18" s="8"/>
      <c r="Y18" s="8">
        <f>+U18+W18</f>
        <v>1800007.5</v>
      </c>
      <c r="AA18" s="73"/>
      <c r="AF18" s="71"/>
    </row>
    <row r="19" spans="1:32">
      <c r="B19" s="64" t="s">
        <v>183</v>
      </c>
      <c r="D19" s="72"/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/>
      <c r="S19" s="8">
        <v>0</v>
      </c>
      <c r="T19" s="8"/>
      <c r="U19" s="8">
        <f>SUM(E19:S19)</f>
        <v>0</v>
      </c>
      <c r="V19" s="8"/>
      <c r="W19" s="8">
        <v>-911668</v>
      </c>
      <c r="X19" s="8"/>
      <c r="Y19" s="8">
        <f>+U19+W19</f>
        <v>-911668</v>
      </c>
      <c r="AA19" s="73"/>
      <c r="AF19" s="71"/>
    </row>
    <row r="20" spans="1:32">
      <c r="B20" s="64" t="s">
        <v>134</v>
      </c>
      <c r="D20" s="72"/>
      <c r="E20" s="8">
        <v>0</v>
      </c>
      <c r="F20" s="8"/>
      <c r="G20" s="8">
        <v>0</v>
      </c>
      <c r="H20" s="8"/>
      <c r="I20" s="8">
        <v>11584.06</v>
      </c>
      <c r="J20" s="8"/>
      <c r="K20" s="8">
        <v>0</v>
      </c>
      <c r="L20" s="8"/>
      <c r="M20" s="8">
        <v>0</v>
      </c>
      <c r="N20" s="8"/>
      <c r="O20" s="8">
        <v>0</v>
      </c>
      <c r="P20" s="8"/>
      <c r="Q20" s="8">
        <v>0</v>
      </c>
      <c r="R20" s="8"/>
      <c r="S20" s="8">
        <v>0</v>
      </c>
      <c r="T20" s="8"/>
      <c r="U20" s="8">
        <f>SUM(E20:S20)</f>
        <v>11584.06</v>
      </c>
      <c r="V20" s="8"/>
      <c r="W20" s="8">
        <f>-U20</f>
        <v>-11584.06</v>
      </c>
      <c r="X20" s="8"/>
      <c r="Y20" s="8">
        <f t="shared" ref="Y20" si="0">+U20+W20</f>
        <v>0</v>
      </c>
      <c r="AF20" s="71"/>
    </row>
    <row r="21" spans="1:32">
      <c r="B21" s="64" t="s">
        <v>170</v>
      </c>
      <c r="E21" s="74">
        <f>SUM(E15:E20)</f>
        <v>0</v>
      </c>
      <c r="F21" s="8"/>
      <c r="G21" s="74">
        <f>SUM(G15:G20)</f>
        <v>0</v>
      </c>
      <c r="H21" s="8"/>
      <c r="I21" s="74">
        <f>SUM(I15:I20)</f>
        <v>11584.06</v>
      </c>
      <c r="J21" s="8"/>
      <c r="K21" s="74">
        <f>SUM(K15:K20)</f>
        <v>0</v>
      </c>
      <c r="L21" s="8">
        <f>SUM(L16)</f>
        <v>0</v>
      </c>
      <c r="M21" s="74">
        <f>SUM(M15:M20)</f>
        <v>0</v>
      </c>
      <c r="N21" s="8"/>
      <c r="O21" s="74">
        <f>SUM(O15:O20)</f>
        <v>159392598.62000006</v>
      </c>
      <c r="P21" s="8"/>
      <c r="Q21" s="74">
        <f>SUM(Q15:Q20)</f>
        <v>0</v>
      </c>
      <c r="R21" s="8"/>
      <c r="S21" s="74">
        <f>SUM(S15:S20)</f>
        <v>-57500000</v>
      </c>
      <c r="T21" s="8"/>
      <c r="U21" s="74">
        <f>SUM(U15:U20)</f>
        <v>101904182.68000007</v>
      </c>
      <c r="V21" s="8"/>
      <c r="W21" s="74">
        <f>SUM(W15:W20)</f>
        <v>-1644747.8600000003</v>
      </c>
      <c r="X21" s="8"/>
      <c r="Y21" s="74">
        <f>SUM(Y15:Y20)</f>
        <v>100259434.82000005</v>
      </c>
      <c r="AF21" s="71"/>
    </row>
    <row r="22" spans="1:32" ht="22" thickBot="1">
      <c r="A22" s="69" t="s">
        <v>177</v>
      </c>
      <c r="B22" s="69"/>
      <c r="C22" s="69"/>
      <c r="E22" s="75">
        <f>+E13+E21</f>
        <v>300000000</v>
      </c>
      <c r="F22" s="8"/>
      <c r="G22" s="75">
        <f>+G13+G21</f>
        <v>1092894156.6300001</v>
      </c>
      <c r="H22" s="8"/>
      <c r="I22" s="75">
        <f>+I13+I21</f>
        <v>-353269636.63000005</v>
      </c>
      <c r="J22" s="8"/>
      <c r="K22" s="75">
        <f>+K13+K21</f>
        <v>29999999.999999996</v>
      </c>
      <c r="L22" s="8" t="e">
        <f>+L13+L21+#REF!</f>
        <v>#REF!</v>
      </c>
      <c r="M22" s="75">
        <f>+M13+M21</f>
        <v>21676000</v>
      </c>
      <c r="N22" s="8"/>
      <c r="O22" s="75">
        <f>+O13+O21</f>
        <v>1059687956.6600001</v>
      </c>
      <c r="P22" s="8"/>
      <c r="Q22" s="75">
        <f>+Q13+Q21</f>
        <v>-21676000</v>
      </c>
      <c r="R22" s="8"/>
      <c r="S22" s="75">
        <f>+S13+S21</f>
        <v>17862158.400000006</v>
      </c>
      <c r="T22" s="8"/>
      <c r="U22" s="75">
        <f>+U13+U21</f>
        <v>2147174635.0600002</v>
      </c>
      <c r="V22" s="8"/>
      <c r="W22" s="75">
        <f>+W13+W21</f>
        <v>288839318.41999996</v>
      </c>
      <c r="X22" s="8"/>
      <c r="Y22" s="75">
        <f>+Y13+Y21</f>
        <v>2436013953.48</v>
      </c>
      <c r="Z22" s="5">
        <f>+Y22-BS!I82</f>
        <v>0</v>
      </c>
      <c r="AA22" s="6"/>
      <c r="AF22" s="71"/>
    </row>
    <row r="23" spans="1:32" ht="11.15" customHeight="1" thickTop="1">
      <c r="B23" s="69"/>
      <c r="C23" s="76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AF23" s="71"/>
    </row>
    <row r="24" spans="1:32">
      <c r="A24" s="69" t="s">
        <v>123</v>
      </c>
      <c r="B24" s="69"/>
      <c r="C24" s="69"/>
      <c r="E24" s="8">
        <v>300000000</v>
      </c>
      <c r="F24" s="8"/>
      <c r="G24" s="8">
        <v>1092894156.6300001</v>
      </c>
      <c r="H24" s="8"/>
      <c r="I24" s="8">
        <v>-353319000.38000005</v>
      </c>
      <c r="J24" s="8"/>
      <c r="K24" s="8">
        <v>29999999.999999996</v>
      </c>
      <c r="L24" s="8"/>
      <c r="M24" s="8">
        <v>21676000</v>
      </c>
      <c r="N24" s="8"/>
      <c r="O24" s="8">
        <v>917905842.59878492</v>
      </c>
      <c r="P24" s="8"/>
      <c r="Q24" s="8">
        <v>-21676000</v>
      </c>
      <c r="R24" s="8"/>
      <c r="S24" s="8">
        <v>255362158.40000001</v>
      </c>
      <c r="T24" s="8"/>
      <c r="U24" s="8">
        <v>2242843157.248785</v>
      </c>
      <c r="V24" s="8"/>
      <c r="W24" s="8">
        <v>81936707.239999995</v>
      </c>
      <c r="X24" s="8"/>
      <c r="Y24" s="8">
        <v>2324779864.4887848</v>
      </c>
      <c r="Z24" s="70"/>
      <c r="AA24" s="73"/>
      <c r="AF24" s="71"/>
    </row>
    <row r="25" spans="1:32">
      <c r="A25" s="69" t="s">
        <v>169</v>
      </c>
      <c r="B25" s="69"/>
      <c r="C25" s="69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AF25" s="71"/>
    </row>
    <row r="26" spans="1:32">
      <c r="A26" s="69"/>
      <c r="B26" s="69" t="s">
        <v>179</v>
      </c>
      <c r="C26" s="69"/>
      <c r="D26" s="72">
        <v>17</v>
      </c>
      <c r="E26" s="8">
        <v>0</v>
      </c>
      <c r="F26" s="8"/>
      <c r="G26" s="8">
        <v>0</v>
      </c>
      <c r="H26" s="8"/>
      <c r="I26" s="8">
        <v>0</v>
      </c>
      <c r="J26" s="8"/>
      <c r="K26" s="8">
        <v>0</v>
      </c>
      <c r="L26" s="8"/>
      <c r="M26" s="8">
        <v>0</v>
      </c>
      <c r="N26" s="8"/>
      <c r="O26" s="8">
        <v>-149684750</v>
      </c>
      <c r="P26" s="8"/>
      <c r="Q26" s="8">
        <v>0</v>
      </c>
      <c r="R26" s="8"/>
      <c r="S26" s="8">
        <v>0</v>
      </c>
      <c r="T26" s="8"/>
      <c r="U26" s="8">
        <f>SUM(E26:S26)</f>
        <v>-149684750</v>
      </c>
      <c r="V26" s="8"/>
      <c r="W26" s="8">
        <v>0</v>
      </c>
      <c r="X26" s="8"/>
      <c r="Y26" s="8">
        <f>+U26+W26</f>
        <v>-149684750</v>
      </c>
      <c r="AF26" s="71"/>
    </row>
    <row r="27" spans="1:32">
      <c r="B27" s="64" t="s">
        <v>153</v>
      </c>
      <c r="E27" s="8">
        <v>0</v>
      </c>
      <c r="F27" s="8"/>
      <c r="G27" s="8">
        <v>0</v>
      </c>
      <c r="H27" s="8"/>
      <c r="I27" s="8">
        <v>0</v>
      </c>
      <c r="J27" s="8"/>
      <c r="K27" s="8">
        <v>0</v>
      </c>
      <c r="L27" s="8"/>
      <c r="M27" s="8">
        <v>0</v>
      </c>
      <c r="N27" s="8"/>
      <c r="O27" s="8">
        <f>+PL6m!G32</f>
        <v>200117750.60000005</v>
      </c>
      <c r="P27" s="8"/>
      <c r="Q27" s="8">
        <v>0</v>
      </c>
      <c r="R27" s="8"/>
      <c r="S27" s="8">
        <v>-117500000</v>
      </c>
      <c r="T27" s="8"/>
      <c r="U27" s="8">
        <f t="shared" ref="U27:U29" si="1">SUM(E27:S27)</f>
        <v>82617750.600000054</v>
      </c>
      <c r="V27" s="8"/>
      <c r="W27" s="8">
        <f>+PL6m!G38</f>
        <v>-663540.1</v>
      </c>
      <c r="X27" s="8"/>
      <c r="Y27" s="8">
        <f>+U27+W27</f>
        <v>81954210.50000006</v>
      </c>
      <c r="Z27" s="25"/>
      <c r="AA27" s="73"/>
      <c r="AF27" s="71"/>
    </row>
    <row r="28" spans="1:32">
      <c r="B28" s="64" t="s">
        <v>159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25"/>
      <c r="AA28" s="73"/>
      <c r="AF28" s="71"/>
    </row>
    <row r="29" spans="1:32">
      <c r="C29" s="64" t="s">
        <v>160</v>
      </c>
      <c r="E29" s="8">
        <v>0</v>
      </c>
      <c r="F29" s="8"/>
      <c r="G29" s="8">
        <v>0</v>
      </c>
      <c r="H29" s="8"/>
      <c r="I29" s="8">
        <v>0</v>
      </c>
      <c r="J29" s="8"/>
      <c r="K29" s="8">
        <v>0</v>
      </c>
      <c r="L29" s="8"/>
      <c r="M29" s="8">
        <v>0</v>
      </c>
      <c r="N29" s="8"/>
      <c r="O29" s="8">
        <v>0</v>
      </c>
      <c r="P29" s="8"/>
      <c r="Q29" s="8">
        <v>0</v>
      </c>
      <c r="R29" s="8"/>
      <c r="S29" s="8">
        <v>0</v>
      </c>
      <c r="T29" s="8"/>
      <c r="U29" s="8">
        <f t="shared" si="1"/>
        <v>0</v>
      </c>
      <c r="V29" s="8"/>
      <c r="W29" s="8">
        <v>29350000</v>
      </c>
      <c r="X29" s="8"/>
      <c r="Y29" s="8">
        <f>+U29+W29</f>
        <v>29350000</v>
      </c>
      <c r="AF29" s="71"/>
    </row>
    <row r="30" spans="1:32">
      <c r="B30" s="64" t="s">
        <v>170</v>
      </c>
      <c r="E30" s="74">
        <f>SUM(E25:E29)</f>
        <v>0</v>
      </c>
      <c r="F30" s="8"/>
      <c r="G30" s="74">
        <f>SUM(G25:G29)</f>
        <v>0</v>
      </c>
      <c r="H30" s="8"/>
      <c r="I30" s="74">
        <f>SUM(I25:I29)</f>
        <v>0</v>
      </c>
      <c r="J30" s="8"/>
      <c r="K30" s="74">
        <f>SUM(K25:K29)</f>
        <v>0</v>
      </c>
      <c r="L30" s="8"/>
      <c r="M30" s="74">
        <f>SUM(M25:M29)</f>
        <v>0</v>
      </c>
      <c r="N30" s="8"/>
      <c r="O30" s="74">
        <f>SUM(O25:O29)</f>
        <v>50433000.600000054</v>
      </c>
      <c r="P30" s="8"/>
      <c r="Q30" s="74">
        <f>SUM(Q25:Q29)</f>
        <v>0</v>
      </c>
      <c r="R30" s="8"/>
      <c r="S30" s="74">
        <f>SUM(S25:S29)</f>
        <v>-117500000</v>
      </c>
      <c r="T30" s="8"/>
      <c r="U30" s="74">
        <f>SUM(U25:U29)</f>
        <v>-67066999.399999946</v>
      </c>
      <c r="V30" s="8"/>
      <c r="W30" s="74">
        <f>SUM(W25:W29)</f>
        <v>28686459.899999999</v>
      </c>
      <c r="X30" s="8"/>
      <c r="Y30" s="74">
        <f>SUM(Y25:Y29)</f>
        <v>-38380539.49999994</v>
      </c>
      <c r="AF30" s="71"/>
    </row>
    <row r="31" spans="1:32" ht="22" thickBot="1">
      <c r="A31" s="69" t="s">
        <v>178</v>
      </c>
      <c r="B31" s="69"/>
      <c r="C31" s="76"/>
      <c r="E31" s="75">
        <f>+E24+E30</f>
        <v>300000000</v>
      </c>
      <c r="F31" s="8"/>
      <c r="G31" s="75">
        <f>+G24+G30</f>
        <v>1092894156.6300001</v>
      </c>
      <c r="H31" s="8"/>
      <c r="I31" s="75">
        <f>+I24+I30</f>
        <v>-353319000.38000005</v>
      </c>
      <c r="J31" s="8"/>
      <c r="K31" s="75">
        <f>+K24+K30</f>
        <v>29999999.999999996</v>
      </c>
      <c r="L31" s="8"/>
      <c r="M31" s="75">
        <f>+M24+M30</f>
        <v>21676000</v>
      </c>
      <c r="N31" s="8"/>
      <c r="O31" s="75">
        <f>+O24+O30</f>
        <v>968338843.19878495</v>
      </c>
      <c r="P31" s="8"/>
      <c r="Q31" s="75">
        <f>+Q24+Q30</f>
        <v>-21676000</v>
      </c>
      <c r="R31" s="8"/>
      <c r="S31" s="75">
        <f>+S24+S30</f>
        <v>137862158.40000001</v>
      </c>
      <c r="T31" s="8"/>
      <c r="U31" s="75">
        <f>+U24+U30</f>
        <v>2175776157.8487849</v>
      </c>
      <c r="V31" s="8"/>
      <c r="W31" s="75">
        <f>+W24+W30</f>
        <v>110623167.13999999</v>
      </c>
      <c r="X31" s="8"/>
      <c r="Y31" s="75">
        <f>+Y24+Y30</f>
        <v>2286399324.9887848</v>
      </c>
      <c r="Z31" s="70"/>
      <c r="AF31" s="71"/>
    </row>
    <row r="32" spans="1:32" ht="22.5" thickTop="1">
      <c r="A32" s="60"/>
      <c r="B32" s="77"/>
      <c r="C32" s="78"/>
      <c r="E32" s="7"/>
      <c r="F32" s="8"/>
      <c r="G32" s="8"/>
      <c r="H32" s="8"/>
      <c r="I32" s="7"/>
      <c r="J32" s="8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AF32" s="79"/>
    </row>
    <row r="33" spans="1:32" ht="22">
      <c r="A33" s="60"/>
      <c r="B33" s="77"/>
      <c r="C33" s="77"/>
      <c r="E33" s="7"/>
      <c r="F33" s="8"/>
      <c r="G33" s="7"/>
      <c r="H33" s="7"/>
      <c r="I33" s="7"/>
      <c r="J33" s="8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44" t="s">
        <v>149</v>
      </c>
      <c r="Z33" s="5"/>
      <c r="AA33" s="73"/>
      <c r="AF33" s="79"/>
    </row>
    <row r="57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Y6:Y7"/>
    <mergeCell ref="A1:Y1"/>
    <mergeCell ref="A2:Y2"/>
    <mergeCell ref="A3:Y3"/>
    <mergeCell ref="A4:Y4"/>
    <mergeCell ref="K6:O7"/>
  </mergeCells>
  <printOptions horizontalCentered="1"/>
  <pageMargins left="0.43307086614173229" right="0.19685039370078741" top="0.6692913385826772" bottom="0.23622047244094491" header="0.39370078740157483" footer="0.23622047244094491"/>
  <pageSetup paperSize="9" scale="52" firstPageNumber="7" orientation="landscape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  <pageSetUpPr fitToPage="1"/>
  </sheetPr>
  <dimension ref="A1:Z51"/>
  <sheetViews>
    <sheetView view="pageBreakPreview" topLeftCell="A13" zoomScale="60" zoomScaleNormal="51" workbookViewId="0">
      <selection activeCell="Q24" sqref="Q24"/>
    </sheetView>
  </sheetViews>
  <sheetFormatPr defaultColWidth="9.1796875" defaultRowHeight="21.5"/>
  <cols>
    <col min="1" max="1" width="3.1796875" style="64" customWidth="1"/>
    <col min="2" max="2" width="3.54296875" style="64" customWidth="1"/>
    <col min="3" max="3" width="35.81640625" style="64" customWidth="1"/>
    <col min="4" max="4" width="9.1796875" style="64" customWidth="1"/>
    <col min="5" max="5" width="14.81640625" style="5" bestFit="1" customWidth="1"/>
    <col min="6" max="6" width="1.54296875" style="5" customWidth="1"/>
    <col min="7" max="7" width="16.7265625" style="5" customWidth="1"/>
    <col min="8" max="8" width="1.54296875" style="5" customWidth="1"/>
    <col min="9" max="9" width="19.453125" style="5" bestFit="1" customWidth="1"/>
    <col min="10" max="10" width="1.54296875" style="5" customWidth="1"/>
    <col min="11" max="11" width="19.453125" style="5" customWidth="1"/>
    <col min="12" max="12" width="1.453125" style="5" customWidth="1"/>
    <col min="13" max="13" width="16.54296875" style="5" customWidth="1"/>
    <col min="14" max="14" width="1.54296875" style="5" customWidth="1"/>
    <col min="15" max="15" width="16.54296875" style="5" customWidth="1"/>
    <col min="16" max="16" width="1.81640625" style="5" customWidth="1"/>
    <col min="17" max="17" width="28.7265625" style="5" customWidth="1"/>
    <col min="18" max="18" width="1.453125" style="5" customWidth="1"/>
    <col min="19" max="19" width="18.453125" style="5" customWidth="1"/>
    <col min="20" max="20" width="15.453125" style="64" bestFit="1" customWidth="1"/>
    <col min="21" max="21" width="11.54296875" style="64" bestFit="1" customWidth="1"/>
    <col min="22" max="16384" width="9.1796875" style="64"/>
  </cols>
  <sheetData>
    <row r="1" spans="1:26" s="60" customFormat="1" ht="22">
      <c r="A1" s="135" t="s">
        <v>0</v>
      </c>
      <c r="B1" s="135"/>
      <c r="C1" s="135"/>
      <c r="D1" s="135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2" spans="1:26" s="60" customFormat="1" ht="22">
      <c r="A2" s="136" t="s">
        <v>158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</row>
    <row r="3" spans="1:26" s="60" customFormat="1" ht="22">
      <c r="A3" s="135" t="str">
        <f>+'CE-Conso'!A3:Y3</f>
        <v>สำหรับงวดหกเดือนสิ้นสุดวันที่ 30 มิถุนายน 2567</v>
      </c>
      <c r="B3" s="135"/>
      <c r="C3" s="135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</row>
    <row r="4" spans="1:26" s="60" customFormat="1" ht="22">
      <c r="A4" s="135" t="s">
        <v>2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</row>
    <row r="5" spans="1:26" s="60" customFormat="1" ht="22">
      <c r="A5" s="58"/>
      <c r="B5" s="58"/>
      <c r="C5" s="58"/>
      <c r="D5" s="58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3" t="s">
        <v>172</v>
      </c>
    </row>
    <row r="6" spans="1:26" ht="22">
      <c r="A6" s="61"/>
      <c r="B6" s="61"/>
      <c r="C6" s="61"/>
      <c r="D6" s="61"/>
      <c r="E6" s="48" t="s">
        <v>53</v>
      </c>
      <c r="F6" s="48"/>
      <c r="G6" s="48" t="s">
        <v>54</v>
      </c>
      <c r="H6" s="48"/>
      <c r="I6" s="138" t="s">
        <v>30</v>
      </c>
      <c r="J6" s="138"/>
      <c r="K6" s="138"/>
      <c r="L6" s="138"/>
      <c r="M6" s="138"/>
      <c r="N6" s="48"/>
      <c r="O6" s="48" t="s">
        <v>98</v>
      </c>
      <c r="P6" s="48"/>
      <c r="Q6" s="80" t="s">
        <v>100</v>
      </c>
      <c r="R6" s="48"/>
      <c r="S6" s="133" t="s">
        <v>52</v>
      </c>
    </row>
    <row r="7" spans="1:26" ht="22">
      <c r="E7" s="7" t="s">
        <v>56</v>
      </c>
      <c r="F7" s="7"/>
      <c r="G7" s="7" t="s">
        <v>57</v>
      </c>
      <c r="H7" s="7"/>
      <c r="I7" s="139"/>
      <c r="J7" s="139"/>
      <c r="K7" s="139"/>
      <c r="L7" s="139"/>
      <c r="M7" s="139"/>
      <c r="N7" s="7"/>
      <c r="O7" s="7"/>
      <c r="P7" s="7"/>
      <c r="Q7" s="81" t="s">
        <v>101</v>
      </c>
      <c r="R7" s="7"/>
      <c r="S7" s="134"/>
    </row>
    <row r="8" spans="1:26" ht="22">
      <c r="E8" s="7"/>
      <c r="F8" s="7"/>
      <c r="G8" s="7"/>
      <c r="H8" s="7"/>
      <c r="I8" s="7" t="s">
        <v>60</v>
      </c>
      <c r="J8" s="7"/>
      <c r="K8" s="7" t="s">
        <v>60</v>
      </c>
      <c r="L8" s="7"/>
      <c r="M8" s="7" t="s">
        <v>61</v>
      </c>
      <c r="N8" s="7"/>
      <c r="O8" s="7"/>
      <c r="P8" s="7"/>
      <c r="Q8" s="65" t="s">
        <v>116</v>
      </c>
      <c r="R8" s="7"/>
      <c r="S8" s="66"/>
    </row>
    <row r="9" spans="1:26" ht="23.25" customHeight="1">
      <c r="E9" s="6"/>
      <c r="F9" s="7"/>
      <c r="G9" s="6"/>
      <c r="H9" s="7"/>
      <c r="I9" s="7" t="s">
        <v>63</v>
      </c>
      <c r="J9" s="7"/>
      <c r="K9" s="7" t="s">
        <v>99</v>
      </c>
      <c r="L9" s="7"/>
      <c r="M9" s="7"/>
      <c r="N9" s="7"/>
      <c r="O9" s="7"/>
      <c r="P9" s="7"/>
      <c r="Q9" s="7" t="s">
        <v>117</v>
      </c>
      <c r="R9" s="7"/>
      <c r="S9" s="7"/>
    </row>
    <row r="10" spans="1:26" ht="23.25" customHeight="1"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 t="s">
        <v>118</v>
      </c>
      <c r="R10" s="7"/>
      <c r="S10" s="7"/>
    </row>
    <row r="11" spans="1:26" ht="23.25" customHeight="1"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 t="s">
        <v>120</v>
      </c>
      <c r="R11" s="7"/>
      <c r="S11" s="7"/>
    </row>
    <row r="12" spans="1:26" ht="22">
      <c r="A12" s="67"/>
      <c r="B12" s="67"/>
      <c r="C12" s="67"/>
      <c r="D12" s="68" t="s">
        <v>3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 t="s">
        <v>119</v>
      </c>
      <c r="R12" s="50"/>
      <c r="S12" s="50"/>
    </row>
    <row r="13" spans="1:26" ht="8.15" customHeight="1">
      <c r="A13" s="60"/>
      <c r="B13" s="77"/>
      <c r="C13" s="78"/>
      <c r="E13" s="7"/>
      <c r="F13" s="8"/>
      <c r="G13" s="8"/>
      <c r="H13" s="8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0"/>
      <c r="Z13" s="79"/>
    </row>
    <row r="14" spans="1:26">
      <c r="A14" s="69" t="s">
        <v>148</v>
      </c>
      <c r="E14" s="8">
        <v>300000000</v>
      </c>
      <c r="F14" s="8"/>
      <c r="G14" s="8">
        <v>1092894156.6300001</v>
      </c>
      <c r="H14" s="8"/>
      <c r="I14" s="8">
        <v>30000000</v>
      </c>
      <c r="J14" s="8"/>
      <c r="K14" s="8">
        <v>21676000</v>
      </c>
      <c r="L14" s="8"/>
      <c r="M14" s="8">
        <v>529796505.60999978</v>
      </c>
      <c r="N14" s="8"/>
      <c r="O14" s="8">
        <v>-21676000</v>
      </c>
      <c r="P14" s="8"/>
      <c r="Q14" s="8">
        <v>75362158.400000006</v>
      </c>
      <c r="R14" s="8"/>
      <c r="S14" s="8">
        <f>SUM(E14:Q14)</f>
        <v>2028052820.6399999</v>
      </c>
      <c r="T14" s="70"/>
      <c r="Z14" s="71"/>
    </row>
    <row r="15" spans="1:26">
      <c r="A15" s="69" t="s">
        <v>169</v>
      </c>
      <c r="B15" s="69"/>
      <c r="C15" s="69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Z15" s="71"/>
    </row>
    <row r="16" spans="1:26">
      <c r="A16" s="69"/>
      <c r="B16" s="69" t="s">
        <v>179</v>
      </c>
      <c r="C16" s="69"/>
      <c r="D16" s="72">
        <v>17</v>
      </c>
      <c r="E16" s="8">
        <v>0</v>
      </c>
      <c r="F16" s="8"/>
      <c r="G16" s="8">
        <v>0</v>
      </c>
      <c r="H16" s="8"/>
      <c r="I16" s="8">
        <v>0</v>
      </c>
      <c r="J16" s="8"/>
      <c r="K16" s="8">
        <v>0</v>
      </c>
      <c r="L16" s="8"/>
      <c r="M16" s="8">
        <f>+'CE-Conso'!O15</f>
        <v>-74842375</v>
      </c>
      <c r="N16" s="8"/>
      <c r="O16" s="8">
        <v>0</v>
      </c>
      <c r="P16" s="8"/>
      <c r="Q16" s="8">
        <f>+PL3m!I24</f>
        <v>0</v>
      </c>
      <c r="R16" s="8"/>
      <c r="S16" s="8">
        <f>SUM(E16:Q16)</f>
        <v>-74842375</v>
      </c>
      <c r="Z16" s="71"/>
    </row>
    <row r="17" spans="1:26">
      <c r="B17" s="64" t="s">
        <v>153</v>
      </c>
      <c r="E17" s="8">
        <v>0</v>
      </c>
      <c r="F17" s="8"/>
      <c r="G17" s="8">
        <v>0</v>
      </c>
      <c r="H17" s="8"/>
      <c r="I17" s="8">
        <v>0</v>
      </c>
      <c r="J17" s="8"/>
      <c r="K17" s="8">
        <v>0</v>
      </c>
      <c r="L17" s="8"/>
      <c r="M17" s="8">
        <f>+PL6m!I21</f>
        <v>273134559.01000011</v>
      </c>
      <c r="N17" s="8"/>
      <c r="O17" s="8">
        <v>0</v>
      </c>
      <c r="P17" s="8"/>
      <c r="Q17" s="8">
        <f>+PL6m!I25</f>
        <v>-57500000</v>
      </c>
      <c r="R17" s="8"/>
      <c r="S17" s="8">
        <f>SUM(E17:Q17)</f>
        <v>215634559.01000011</v>
      </c>
      <c r="Z17" s="71"/>
    </row>
    <row r="18" spans="1:26">
      <c r="B18" s="64" t="s">
        <v>170</v>
      </c>
      <c r="E18" s="74">
        <f>SUM(E16:E17)</f>
        <v>0</v>
      </c>
      <c r="F18" s="8"/>
      <c r="G18" s="74">
        <f>SUM(G16:G17)</f>
        <v>0</v>
      </c>
      <c r="H18" s="8"/>
      <c r="I18" s="74">
        <f>SUM(I16:I17)</f>
        <v>0</v>
      </c>
      <c r="J18" s="8"/>
      <c r="K18" s="74">
        <f>SUM(K16:K17)</f>
        <v>0</v>
      </c>
      <c r="L18" s="8"/>
      <c r="M18" s="74">
        <f>SUM(M16:M17)</f>
        <v>198292184.01000011</v>
      </c>
      <c r="N18" s="8"/>
      <c r="O18" s="74">
        <f>SUM(O16:O17)</f>
        <v>0</v>
      </c>
      <c r="P18" s="8"/>
      <c r="Q18" s="74">
        <f>SUM(Q16:Q17)</f>
        <v>-57500000</v>
      </c>
      <c r="R18" s="8"/>
      <c r="S18" s="74">
        <f>SUM(S16:S17)</f>
        <v>140792184.01000011</v>
      </c>
      <c r="T18" s="73"/>
      <c r="Z18" s="71"/>
    </row>
    <row r="19" spans="1:26" ht="22" thickBot="1">
      <c r="A19" s="69" t="s">
        <v>177</v>
      </c>
      <c r="B19" s="69"/>
      <c r="C19" s="69"/>
      <c r="E19" s="75">
        <f>+E14+E18</f>
        <v>300000000</v>
      </c>
      <c r="F19" s="8"/>
      <c r="G19" s="75">
        <f>+G14+G18</f>
        <v>1092894156.6300001</v>
      </c>
      <c r="H19" s="8"/>
      <c r="I19" s="75">
        <f>+I14+I18</f>
        <v>30000000</v>
      </c>
      <c r="J19" s="8"/>
      <c r="K19" s="75">
        <f>+K14+K18</f>
        <v>21676000</v>
      </c>
      <c r="L19" s="8"/>
      <c r="M19" s="75">
        <f>+M14+M18</f>
        <v>728088689.61999989</v>
      </c>
      <c r="N19" s="8"/>
      <c r="O19" s="75">
        <f>+O14+O18</f>
        <v>-21676000</v>
      </c>
      <c r="P19" s="8"/>
      <c r="Q19" s="75">
        <f>+Q14+Q18</f>
        <v>17862158.400000006</v>
      </c>
      <c r="R19" s="8"/>
      <c r="S19" s="75">
        <f>+S14+S18</f>
        <v>2168845004.6500001</v>
      </c>
      <c r="T19" s="70">
        <f>+S19-BS!M82</f>
        <v>0</v>
      </c>
      <c r="Z19" s="71"/>
    </row>
    <row r="20" spans="1:26" ht="12.75" customHeight="1" thickTop="1"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Z20" s="71"/>
    </row>
    <row r="21" spans="1:26">
      <c r="A21" s="69" t="s">
        <v>123</v>
      </c>
      <c r="B21" s="69"/>
      <c r="C21" s="69"/>
      <c r="E21" s="8">
        <v>300000000</v>
      </c>
      <c r="F21" s="8"/>
      <c r="G21" s="8">
        <v>1092894156.6300001</v>
      </c>
      <c r="H21" s="8"/>
      <c r="I21" s="8">
        <v>30000000</v>
      </c>
      <c r="J21" s="8"/>
      <c r="K21" s="8">
        <v>21676000</v>
      </c>
      <c r="L21" s="8"/>
      <c r="M21" s="8">
        <v>360371630.12999988</v>
      </c>
      <c r="N21" s="8"/>
      <c r="O21" s="8">
        <v>-21676000</v>
      </c>
      <c r="P21" s="8"/>
      <c r="Q21" s="8">
        <v>255362158.40000001</v>
      </c>
      <c r="R21" s="8"/>
      <c r="S21" s="8">
        <f>SUM(E21:Q21)</f>
        <v>2038627945.1600001</v>
      </c>
      <c r="T21" s="70"/>
      <c r="Z21" s="71"/>
    </row>
    <row r="22" spans="1:26">
      <c r="A22" s="69" t="s">
        <v>169</v>
      </c>
      <c r="B22" s="69"/>
      <c r="C22" s="69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Z22" s="71"/>
    </row>
    <row r="23" spans="1:26">
      <c r="A23" s="69"/>
      <c r="B23" s="69" t="s">
        <v>179</v>
      </c>
      <c r="C23" s="69"/>
      <c r="D23" s="72">
        <v>17</v>
      </c>
      <c r="E23" s="8">
        <v>0</v>
      </c>
      <c r="F23" s="8"/>
      <c r="G23" s="8">
        <v>0</v>
      </c>
      <c r="H23" s="8"/>
      <c r="I23" s="8">
        <v>0</v>
      </c>
      <c r="J23" s="8"/>
      <c r="K23" s="8">
        <v>0</v>
      </c>
      <c r="L23" s="8"/>
      <c r="M23" s="82">
        <f>+'CE-Conso'!O26</f>
        <v>-149684750</v>
      </c>
      <c r="N23" s="8"/>
      <c r="O23" s="8">
        <v>0</v>
      </c>
      <c r="P23" s="8"/>
      <c r="Q23" s="8">
        <f>PL3m!K24</f>
        <v>0</v>
      </c>
      <c r="R23" s="8"/>
      <c r="S23" s="8">
        <f>SUM(E23:Q23)</f>
        <v>-149684750</v>
      </c>
      <c r="Z23" s="71"/>
    </row>
    <row r="24" spans="1:26">
      <c r="B24" s="64" t="s">
        <v>153</v>
      </c>
      <c r="E24" s="8">
        <v>0</v>
      </c>
      <c r="F24" s="8"/>
      <c r="G24" s="8">
        <v>0</v>
      </c>
      <c r="H24" s="8"/>
      <c r="I24" s="8">
        <v>0</v>
      </c>
      <c r="J24" s="8"/>
      <c r="K24" s="8">
        <v>0</v>
      </c>
      <c r="L24" s="8"/>
      <c r="M24" s="82">
        <f>+PL6m!K21</f>
        <v>195733446.8900001</v>
      </c>
      <c r="N24" s="8"/>
      <c r="O24" s="8">
        <v>0</v>
      </c>
      <c r="P24" s="8"/>
      <c r="Q24" s="8">
        <f>PL6m!K25</f>
        <v>-117500000</v>
      </c>
      <c r="R24" s="8"/>
      <c r="S24" s="8">
        <f>SUM(E24:Q24)</f>
        <v>78233446.890000105</v>
      </c>
      <c r="Z24" s="71"/>
    </row>
    <row r="25" spans="1:26">
      <c r="B25" s="64" t="s">
        <v>170</v>
      </c>
      <c r="E25" s="74">
        <f>SUM(E23:E24)</f>
        <v>0</v>
      </c>
      <c r="F25" s="8"/>
      <c r="G25" s="74">
        <f>SUM(G23:G24)</f>
        <v>0</v>
      </c>
      <c r="H25" s="8"/>
      <c r="I25" s="74">
        <f>SUM(I23:I24)</f>
        <v>0</v>
      </c>
      <c r="J25" s="8"/>
      <c r="K25" s="74">
        <f>SUM(K23:K24)</f>
        <v>0</v>
      </c>
      <c r="L25" s="8"/>
      <c r="M25" s="74">
        <f>SUM(M23:M24)</f>
        <v>46048696.890000105</v>
      </c>
      <c r="N25" s="8"/>
      <c r="O25" s="74">
        <f>SUM(O23:O24)</f>
        <v>0</v>
      </c>
      <c r="P25" s="8"/>
      <c r="Q25" s="74">
        <f>SUM(Q23:Q24)</f>
        <v>-117500000</v>
      </c>
      <c r="R25" s="8"/>
      <c r="S25" s="74">
        <f>SUM(S23:S24)</f>
        <v>-71451303.109999895</v>
      </c>
      <c r="T25" s="73"/>
      <c r="Z25" s="71"/>
    </row>
    <row r="26" spans="1:26" ht="22" thickBot="1">
      <c r="A26" s="69" t="s">
        <v>178</v>
      </c>
      <c r="B26" s="69"/>
      <c r="C26" s="76"/>
      <c r="E26" s="75">
        <f>E21+E25</f>
        <v>300000000</v>
      </c>
      <c r="F26" s="8"/>
      <c r="G26" s="75">
        <f>G21+G25</f>
        <v>1092894156.6300001</v>
      </c>
      <c r="H26" s="8"/>
      <c r="I26" s="75">
        <f>I21+I25</f>
        <v>30000000</v>
      </c>
      <c r="J26" s="8"/>
      <c r="K26" s="75">
        <f>K21+K25</f>
        <v>21676000</v>
      </c>
      <c r="L26" s="8"/>
      <c r="M26" s="75">
        <f>M21+M25</f>
        <v>406420327.01999998</v>
      </c>
      <c r="N26" s="8"/>
      <c r="O26" s="75">
        <f>O21+O25</f>
        <v>-21676000</v>
      </c>
      <c r="P26" s="8"/>
      <c r="Q26" s="75">
        <f>Q21+Q25</f>
        <v>137862158.40000001</v>
      </c>
      <c r="R26" s="8"/>
      <c r="S26" s="75">
        <f>S21+S25</f>
        <v>1967176642.0500002</v>
      </c>
      <c r="T26" s="70"/>
      <c r="Z26" s="71"/>
    </row>
    <row r="27" spans="1:26" ht="22.5" thickTop="1">
      <c r="A27" s="77"/>
      <c r="B27" s="77"/>
      <c r="C27" s="77"/>
      <c r="E27" s="7"/>
      <c r="F27" s="8"/>
      <c r="G27" s="7"/>
      <c r="H27" s="8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0"/>
      <c r="Z27" s="79"/>
    </row>
    <row r="28" spans="1:26" ht="22">
      <c r="S28" s="44" t="s">
        <v>149</v>
      </c>
    </row>
    <row r="51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6:M7"/>
    <mergeCell ref="S6:S7"/>
  </mergeCells>
  <printOptions horizontalCentered="1"/>
  <pageMargins left="0.51181102362204722" right="0.19685039370078741" top="0.6692913385826772" bottom="0.23622047244094491" header="0.39370078740157483" footer="0.23622047244094491"/>
  <pageSetup paperSize="9" scale="70" firstPageNumber="8" orientation="landscape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CC"/>
  </sheetPr>
  <dimension ref="A1:P282"/>
  <sheetViews>
    <sheetView view="pageBreakPreview" topLeftCell="A73" zoomScale="55" zoomScaleNormal="100" zoomScaleSheetLayoutView="55" workbookViewId="0">
      <selection activeCell="J79" sqref="E79:J80"/>
    </sheetView>
  </sheetViews>
  <sheetFormatPr defaultColWidth="9.1796875" defaultRowHeight="21.5"/>
  <cols>
    <col min="1" max="1" width="2.54296875" style="4" customWidth="1"/>
    <col min="2" max="2" width="2" style="4" customWidth="1"/>
    <col min="3" max="3" width="2.54296875" style="4" customWidth="1"/>
    <col min="4" max="4" width="55.81640625" style="4" customWidth="1"/>
    <col min="5" max="5" width="9.54296875" style="35" bestFit="1" customWidth="1"/>
    <col min="6" max="6" width="16.54296875" style="5" customWidth="1"/>
    <col min="7" max="7" width="1.1796875" style="6" customWidth="1"/>
    <col min="8" max="8" width="17.6328125" style="5" customWidth="1"/>
    <col min="9" max="9" width="1.1796875" style="6" customWidth="1"/>
    <col min="10" max="10" width="16.81640625" style="5" customWidth="1"/>
    <col min="11" max="11" width="1.1796875" style="6" customWidth="1"/>
    <col min="12" max="12" width="16.81640625" style="5" customWidth="1"/>
    <col min="13" max="13" width="9.81640625" style="4" bestFit="1" customWidth="1"/>
    <col min="14" max="14" width="13.81640625" style="5" bestFit="1" customWidth="1"/>
    <col min="15" max="15" width="16.08984375" style="4" bestFit="1" customWidth="1"/>
    <col min="16" max="16384" width="9.1796875" style="4"/>
  </cols>
  <sheetData>
    <row r="1" spans="1:15" ht="22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5" ht="22">
      <c r="A2" s="127" t="s">
        <v>64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5" ht="22">
      <c r="A3" s="140" t="str">
        <f>+'CE-Conso'!A3:Y3</f>
        <v>สำหรับงวดหกเดือนสิ้นสุดวันที่ 30 มิถุนายน 2567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5" ht="22">
      <c r="A4" s="83"/>
      <c r="B4" s="84"/>
      <c r="C4" s="84"/>
      <c r="D4" s="84"/>
      <c r="E4" s="85"/>
      <c r="F4" s="7"/>
      <c r="G4" s="86"/>
      <c r="H4" s="7"/>
      <c r="I4" s="86"/>
      <c r="J4" s="3"/>
      <c r="K4" s="86"/>
      <c r="L4" s="3" t="s">
        <v>172</v>
      </c>
    </row>
    <row r="5" spans="1:15" ht="22">
      <c r="A5" s="87"/>
      <c r="B5" s="87"/>
      <c r="C5" s="87"/>
      <c r="D5" s="87"/>
      <c r="E5" s="88"/>
      <c r="F5" s="142" t="s">
        <v>1</v>
      </c>
      <c r="G5" s="142"/>
      <c r="H5" s="142"/>
      <c r="I5" s="45"/>
      <c r="J5" s="142" t="s">
        <v>2</v>
      </c>
      <c r="K5" s="142"/>
      <c r="L5" s="142"/>
    </row>
    <row r="6" spans="1:15" ht="22">
      <c r="A6" s="49"/>
      <c r="B6" s="89"/>
      <c r="C6" s="89"/>
      <c r="D6" s="89"/>
      <c r="E6" s="90" t="s">
        <v>3</v>
      </c>
      <c r="F6" s="50" t="s">
        <v>173</v>
      </c>
      <c r="G6" s="51"/>
      <c r="H6" s="91" t="s">
        <v>176</v>
      </c>
      <c r="I6" s="51"/>
      <c r="J6" s="50" t="str">
        <f>+F6</f>
        <v xml:space="preserve"> 30 มิถุนายน 2567</v>
      </c>
      <c r="K6" s="51"/>
      <c r="L6" s="91" t="s">
        <v>176</v>
      </c>
    </row>
    <row r="7" spans="1:15" ht="12" customHeight="1">
      <c r="B7" s="1"/>
      <c r="C7" s="1"/>
      <c r="D7" s="1"/>
      <c r="E7" s="28"/>
      <c r="F7" s="92"/>
      <c r="G7" s="86"/>
      <c r="H7" s="92"/>
      <c r="I7" s="86"/>
      <c r="J7" s="92"/>
      <c r="K7" s="86"/>
      <c r="L7" s="92"/>
    </row>
    <row r="8" spans="1:15">
      <c r="A8" s="1" t="s">
        <v>65</v>
      </c>
      <c r="D8" s="1"/>
      <c r="E8" s="28"/>
      <c r="F8" s="32"/>
      <c r="G8" s="33"/>
      <c r="H8" s="32"/>
      <c r="I8" s="33"/>
      <c r="J8" s="32"/>
      <c r="K8" s="34"/>
      <c r="L8" s="32"/>
    </row>
    <row r="9" spans="1:15">
      <c r="B9" s="1" t="s">
        <v>184</v>
      </c>
      <c r="F9" s="5">
        <f>+PL6m!E19</f>
        <v>290787033.68000007</v>
      </c>
      <c r="G9" s="5"/>
      <c r="H9" s="5">
        <f>+PL6m!G19</f>
        <v>247583905.42000008</v>
      </c>
      <c r="I9" s="5"/>
      <c r="J9" s="5">
        <f>+PL6m!I19</f>
        <v>327321409.88000011</v>
      </c>
      <c r="K9" s="5"/>
      <c r="L9" s="5">
        <f>+PL6m!K19</f>
        <v>242304773.81000009</v>
      </c>
      <c r="O9" s="97"/>
    </row>
    <row r="10" spans="1:15">
      <c r="B10" s="4" t="s">
        <v>185</v>
      </c>
      <c r="G10" s="5"/>
      <c r="I10" s="5"/>
      <c r="K10" s="5"/>
    </row>
    <row r="11" spans="1:15">
      <c r="C11" s="4" t="s">
        <v>141</v>
      </c>
      <c r="F11" s="5">
        <v>7443993.4100000001</v>
      </c>
      <c r="G11" s="5"/>
      <c r="H11" s="5">
        <v>1336120.8600000001</v>
      </c>
      <c r="I11" s="5"/>
      <c r="J11" s="5">
        <v>6341375.7599999998</v>
      </c>
      <c r="K11" s="5"/>
      <c r="L11" s="5">
        <v>989706.80999999959</v>
      </c>
      <c r="M11" s="35"/>
      <c r="O11" s="36"/>
    </row>
    <row r="12" spans="1:15">
      <c r="C12" s="4" t="s">
        <v>187</v>
      </c>
      <c r="F12" s="5">
        <v>21852072.480000004</v>
      </c>
      <c r="G12" s="5"/>
      <c r="H12" s="5">
        <v>0</v>
      </c>
      <c r="I12" s="5"/>
      <c r="J12" s="5">
        <v>18758174.400000002</v>
      </c>
      <c r="K12" s="5"/>
      <c r="L12" s="5">
        <v>0</v>
      </c>
      <c r="M12" s="35"/>
      <c r="O12" s="36"/>
    </row>
    <row r="13" spans="1:15" ht="21.65" customHeight="1">
      <c r="C13" s="4" t="s">
        <v>167</v>
      </c>
      <c r="F13" s="5">
        <v>143175.88000000006</v>
      </c>
      <c r="G13" s="5"/>
      <c r="H13" s="5">
        <v>116672.62999999998</v>
      </c>
      <c r="I13" s="5"/>
      <c r="J13" s="5">
        <v>109020.69000000006</v>
      </c>
      <c r="K13" s="5"/>
      <c r="L13" s="5">
        <v>10059.059999999998</v>
      </c>
    </row>
    <row r="14" spans="1:15">
      <c r="C14" s="4" t="s">
        <v>90</v>
      </c>
      <c r="F14" s="5">
        <v>72350226.530000001</v>
      </c>
      <c r="G14" s="5"/>
      <c r="H14" s="5">
        <v>71666312.649999991</v>
      </c>
      <c r="I14" s="5"/>
      <c r="J14" s="5">
        <v>53638150.550000034</v>
      </c>
      <c r="K14" s="5"/>
      <c r="L14" s="5">
        <v>56778055.679999992</v>
      </c>
    </row>
    <row r="15" spans="1:15">
      <c r="C15" s="4" t="s">
        <v>91</v>
      </c>
      <c r="F15" s="5">
        <v>52106.28</v>
      </c>
      <c r="G15" s="5"/>
      <c r="H15" s="5">
        <v>51475.359999999993</v>
      </c>
      <c r="I15" s="5"/>
      <c r="J15" s="5">
        <v>24557.100000000006</v>
      </c>
      <c r="K15" s="5"/>
      <c r="L15" s="5">
        <v>23926.179999999993</v>
      </c>
    </row>
    <row r="16" spans="1:15">
      <c r="C16" s="4" t="s">
        <v>130</v>
      </c>
      <c r="F16" s="5">
        <v>1344070.02</v>
      </c>
      <c r="G16" s="5"/>
      <c r="H16" s="5">
        <v>1419264.1300000036</v>
      </c>
      <c r="I16" s="5"/>
      <c r="J16" s="5">
        <v>871130.99</v>
      </c>
      <c r="K16" s="5"/>
      <c r="L16" s="5">
        <v>1063940.3600000031</v>
      </c>
    </row>
    <row r="17" spans="2:15">
      <c r="C17" s="4" t="s">
        <v>182</v>
      </c>
      <c r="F17" s="5">
        <v>-45600</v>
      </c>
      <c r="G17" s="5"/>
      <c r="H17" s="5">
        <v>0</v>
      </c>
      <c r="I17" s="5"/>
      <c r="J17" s="5">
        <v>0</v>
      </c>
      <c r="K17" s="5"/>
      <c r="L17" s="5">
        <v>0</v>
      </c>
    </row>
    <row r="18" spans="2:15">
      <c r="C18" s="4" t="s">
        <v>154</v>
      </c>
      <c r="F18" s="5">
        <v>-381074.66000000003</v>
      </c>
      <c r="G18" s="5"/>
      <c r="H18" s="5">
        <v>-137088.90000000002</v>
      </c>
      <c r="I18" s="5"/>
      <c r="J18" s="5">
        <v>-354606.40000000026</v>
      </c>
      <c r="K18" s="5"/>
      <c r="L18" s="5">
        <v>-135845.91000000003</v>
      </c>
    </row>
    <row r="19" spans="2:15">
      <c r="C19" s="4" t="s">
        <v>66</v>
      </c>
      <c r="F19" s="5">
        <v>8</v>
      </c>
      <c r="G19" s="5"/>
      <c r="H19" s="5">
        <v>0</v>
      </c>
      <c r="I19" s="5"/>
      <c r="J19" s="5">
        <v>8</v>
      </c>
      <c r="K19" s="5"/>
      <c r="L19" s="5">
        <v>0</v>
      </c>
    </row>
    <row r="20" spans="2:15">
      <c r="C20" s="4" t="s">
        <v>181</v>
      </c>
      <c r="F20" s="5">
        <v>1461928.5</v>
      </c>
      <c r="G20" s="5"/>
      <c r="H20" s="5">
        <v>0</v>
      </c>
      <c r="I20" s="5"/>
      <c r="J20" s="5">
        <v>1461928.5</v>
      </c>
      <c r="K20" s="5"/>
      <c r="L20" s="5">
        <v>0</v>
      </c>
    </row>
    <row r="21" spans="2:15">
      <c r="C21" s="4" t="s">
        <v>144</v>
      </c>
      <c r="F21" s="5">
        <v>4178.38</v>
      </c>
      <c r="G21" s="5"/>
      <c r="H21" s="5">
        <v>0</v>
      </c>
      <c r="I21" s="5"/>
      <c r="J21" s="5">
        <v>0</v>
      </c>
      <c r="K21" s="5"/>
      <c r="L21" s="5">
        <v>0</v>
      </c>
    </row>
    <row r="22" spans="2:15">
      <c r="C22" s="4" t="s">
        <v>77</v>
      </c>
      <c r="F22" s="5">
        <v>3439075.5599999996</v>
      </c>
      <c r="G22" s="5"/>
      <c r="H22" s="5">
        <v>3303684.03</v>
      </c>
      <c r="I22" s="5"/>
      <c r="J22" s="5">
        <v>3152765.0399999991</v>
      </c>
      <c r="K22" s="5"/>
      <c r="L22" s="5">
        <v>3130288.8299999982</v>
      </c>
    </row>
    <row r="23" spans="2:15">
      <c r="C23" s="4" t="s">
        <v>102</v>
      </c>
      <c r="F23" s="5">
        <v>-6510600</v>
      </c>
      <c r="G23" s="5"/>
      <c r="H23" s="5">
        <v>-10986000</v>
      </c>
      <c r="I23" s="5"/>
      <c r="J23" s="5">
        <v>-59598932</v>
      </c>
      <c r="K23" s="5"/>
      <c r="L23" s="5">
        <v>-10986000</v>
      </c>
    </row>
    <row r="24" spans="2:15">
      <c r="C24" s="4" t="s">
        <v>67</v>
      </c>
      <c r="F24" s="5">
        <v>-760774.37999999977</v>
      </c>
      <c r="G24" s="9"/>
      <c r="H24" s="9">
        <v>-921937.75000000023</v>
      </c>
      <c r="I24" s="9"/>
      <c r="J24" s="9">
        <v>-338790.84</v>
      </c>
      <c r="K24" s="9"/>
      <c r="L24" s="9">
        <v>-227873.04</v>
      </c>
      <c r="M24" s="35"/>
    </row>
    <row r="25" spans="2:15">
      <c r="C25" s="4" t="s">
        <v>68</v>
      </c>
      <c r="F25" s="9">
        <v>24285569.129999999</v>
      </c>
      <c r="G25" s="9"/>
      <c r="H25" s="9">
        <v>13981967.359999999</v>
      </c>
      <c r="I25" s="9"/>
      <c r="J25" s="9">
        <v>24766893.760000002</v>
      </c>
      <c r="K25" s="9"/>
      <c r="L25" s="9">
        <v>14781280.34</v>
      </c>
      <c r="M25" s="35"/>
    </row>
    <row r="26" spans="2:15">
      <c r="B26" s="4" t="s">
        <v>69</v>
      </c>
      <c r="F26" s="29">
        <f>SUM(F9:F25)</f>
        <v>415465388.81000006</v>
      </c>
      <c r="G26" s="5"/>
      <c r="H26" s="29">
        <f>SUM(H9:H25)</f>
        <v>327414375.79000008</v>
      </c>
      <c r="I26" s="5"/>
      <c r="J26" s="29">
        <f>SUM(J9:J25)</f>
        <v>376153085.43000019</v>
      </c>
      <c r="K26" s="5"/>
      <c r="L26" s="29">
        <f>SUM(L9:L25)</f>
        <v>307732312.12</v>
      </c>
      <c r="M26" s="36"/>
    </row>
    <row r="27" spans="2:15">
      <c r="B27" s="4" t="s">
        <v>104</v>
      </c>
      <c r="F27" s="9"/>
      <c r="G27" s="9"/>
      <c r="H27" s="9"/>
      <c r="I27" s="9"/>
      <c r="J27" s="9"/>
      <c r="K27" s="5"/>
      <c r="L27" s="9"/>
    </row>
    <row r="28" spans="2:15">
      <c r="C28" s="4" t="s">
        <v>74</v>
      </c>
      <c r="F28" s="5">
        <v>-32860606.380000003</v>
      </c>
      <c r="G28" s="5"/>
      <c r="H28" s="5">
        <v>41170201.280000001</v>
      </c>
      <c r="I28" s="5"/>
      <c r="J28" s="5">
        <v>-35631478.81000001</v>
      </c>
      <c r="K28" s="5"/>
      <c r="L28" s="5">
        <v>-19218641.88000001</v>
      </c>
      <c r="M28" s="35"/>
      <c r="O28" s="5"/>
    </row>
    <row r="29" spans="2:15">
      <c r="C29" s="4" t="s">
        <v>112</v>
      </c>
      <c r="F29" s="5">
        <v>-84176943</v>
      </c>
      <c r="G29" s="5"/>
      <c r="H29" s="5">
        <v>148478288.22999996</v>
      </c>
      <c r="I29" s="5"/>
      <c r="J29" s="5">
        <v>-76654957.859999985</v>
      </c>
      <c r="K29" s="5"/>
      <c r="L29" s="5">
        <v>106101466.02999997</v>
      </c>
      <c r="M29" s="35"/>
      <c r="O29" s="5"/>
    </row>
    <row r="30" spans="2:15">
      <c r="C30" s="4" t="s">
        <v>7</v>
      </c>
      <c r="F30" s="5">
        <v>1622694.56</v>
      </c>
      <c r="G30" s="5"/>
      <c r="H30" s="5">
        <v>657314.93999999994</v>
      </c>
      <c r="I30" s="5"/>
      <c r="J30" s="5">
        <v>948076.33</v>
      </c>
      <c r="K30" s="5"/>
      <c r="L30" s="5">
        <v>173364.7</v>
      </c>
    </row>
    <row r="31" spans="2:15">
      <c r="C31" s="4" t="s">
        <v>8</v>
      </c>
      <c r="F31" s="5">
        <v>-390839.48</v>
      </c>
      <c r="G31" s="5"/>
      <c r="H31" s="5">
        <v>-122561.22</v>
      </c>
      <c r="I31" s="5"/>
      <c r="J31" s="5">
        <v>-404832.78000000026</v>
      </c>
      <c r="K31" s="5"/>
      <c r="L31" s="5">
        <v>-43968.88</v>
      </c>
    </row>
    <row r="32" spans="2:15">
      <c r="C32" s="4" t="s">
        <v>15</v>
      </c>
      <c r="F32" s="5">
        <v>-71805.41</v>
      </c>
      <c r="G32" s="5"/>
      <c r="H32" s="5">
        <v>-3676590.02</v>
      </c>
      <c r="I32" s="5"/>
      <c r="J32" s="5">
        <v>341646</v>
      </c>
      <c r="K32" s="5"/>
      <c r="L32" s="5">
        <v>14668</v>
      </c>
    </row>
    <row r="33" spans="1:15">
      <c r="B33" s="4" t="s">
        <v>105</v>
      </c>
      <c r="F33" s="9"/>
      <c r="G33" s="9"/>
      <c r="H33" s="9"/>
      <c r="I33" s="9"/>
      <c r="J33" s="9"/>
      <c r="K33" s="5"/>
      <c r="L33" s="9"/>
      <c r="O33" s="36"/>
    </row>
    <row r="34" spans="1:15">
      <c r="C34" s="4" t="s">
        <v>75</v>
      </c>
      <c r="F34" s="9">
        <v>64355962.449999996</v>
      </c>
      <c r="G34" s="9"/>
      <c r="H34" s="9">
        <v>-42364384.670000002</v>
      </c>
      <c r="I34" s="9"/>
      <c r="J34" s="9">
        <v>33957584.31999997</v>
      </c>
      <c r="K34" s="9"/>
      <c r="L34" s="9">
        <v>-8757743.8900000006</v>
      </c>
      <c r="O34" s="35"/>
    </row>
    <row r="35" spans="1:15" hidden="1">
      <c r="C35" s="4" t="s">
        <v>86</v>
      </c>
      <c r="F35" s="9">
        <v>0</v>
      </c>
      <c r="G35" s="9"/>
      <c r="H35" s="9">
        <v>0</v>
      </c>
      <c r="I35" s="9"/>
      <c r="J35" s="9">
        <v>0</v>
      </c>
      <c r="K35" s="9"/>
      <c r="L35" s="9">
        <v>0</v>
      </c>
      <c r="O35" s="35"/>
    </row>
    <row r="36" spans="1:15">
      <c r="C36" s="4" t="s">
        <v>76</v>
      </c>
      <c r="F36" s="96">
        <v>13596340.85</v>
      </c>
      <c r="G36" s="9"/>
      <c r="H36" s="96">
        <v>4129602.6300000008</v>
      </c>
      <c r="I36" s="9"/>
      <c r="J36" s="96">
        <v>0</v>
      </c>
      <c r="K36" s="5"/>
      <c r="L36" s="96">
        <v>-1121039</v>
      </c>
      <c r="O36" s="35"/>
    </row>
    <row r="37" spans="1:15">
      <c r="B37" s="4" t="s">
        <v>106</v>
      </c>
      <c r="F37" s="29">
        <f>SUM(F26:F36)</f>
        <v>377540192.40000004</v>
      </c>
      <c r="G37" s="9"/>
      <c r="H37" s="29">
        <f>SUM(H26:H36)</f>
        <v>475686246.95999998</v>
      </c>
      <c r="I37" s="9"/>
      <c r="J37" s="29">
        <f>SUM(J26:J36)</f>
        <v>298709122.63000017</v>
      </c>
      <c r="K37" s="5"/>
      <c r="L37" s="29">
        <f>SUM(L26:L36)</f>
        <v>384880417.19999999</v>
      </c>
    </row>
    <row r="38" spans="1:15">
      <c r="C38" s="37" t="s">
        <v>70</v>
      </c>
      <c r="E38" s="25"/>
      <c r="F38" s="5">
        <v>760774.37999999977</v>
      </c>
      <c r="G38" s="9"/>
      <c r="H38" s="5">
        <v>489600.75000000012</v>
      </c>
      <c r="I38" s="9"/>
      <c r="J38" s="5">
        <v>284965.5</v>
      </c>
      <c r="K38" s="5"/>
      <c r="L38" s="5">
        <v>173530.58000000002</v>
      </c>
      <c r="M38" s="35"/>
    </row>
    <row r="39" spans="1:15">
      <c r="C39" s="37" t="s">
        <v>81</v>
      </c>
      <c r="F39" s="9">
        <v>-52964190.339999981</v>
      </c>
      <c r="G39" s="9"/>
      <c r="H39" s="9">
        <v>-32230064.54999999</v>
      </c>
      <c r="I39" s="9"/>
      <c r="J39" s="9">
        <v>-48009909.109999999</v>
      </c>
      <c r="K39" s="9"/>
      <c r="L39" s="9">
        <v>-28574416.539999995</v>
      </c>
      <c r="M39" s="35"/>
    </row>
    <row r="40" spans="1:15">
      <c r="C40" s="37" t="s">
        <v>82</v>
      </c>
      <c r="F40" s="96">
        <v>10438635.470000001</v>
      </c>
      <c r="G40" s="9"/>
      <c r="H40" s="96">
        <v>0</v>
      </c>
      <c r="I40" s="9"/>
      <c r="J40" s="96">
        <v>0</v>
      </c>
      <c r="K40" s="5"/>
      <c r="L40" s="96">
        <v>0</v>
      </c>
      <c r="M40" s="35"/>
    </row>
    <row r="41" spans="1:15">
      <c r="A41" s="4" t="s">
        <v>107</v>
      </c>
      <c r="B41" s="37"/>
      <c r="F41" s="27">
        <f>SUM(F37:F40)</f>
        <v>335775411.91000009</v>
      </c>
      <c r="G41" s="9"/>
      <c r="H41" s="27">
        <f>SUM(H37:H40)</f>
        <v>443945783.15999997</v>
      </c>
      <c r="I41" s="9"/>
      <c r="J41" s="27">
        <f>SUM(J37:J40)</f>
        <v>250984179.02000016</v>
      </c>
      <c r="K41" s="5"/>
      <c r="L41" s="27">
        <f>SUM(L37:L40)</f>
        <v>356479531.23999995</v>
      </c>
    </row>
    <row r="42" spans="1:15">
      <c r="B42" s="37"/>
      <c r="F42" s="9"/>
      <c r="G42" s="9"/>
      <c r="H42" s="9"/>
      <c r="I42" s="9"/>
      <c r="J42" s="9"/>
      <c r="K42" s="5"/>
      <c r="L42" s="9"/>
    </row>
    <row r="43" spans="1:15" ht="22">
      <c r="B43" s="37"/>
      <c r="F43" s="9"/>
      <c r="G43" s="9"/>
      <c r="H43" s="9"/>
      <c r="I43" s="9"/>
      <c r="J43" s="9"/>
      <c r="K43" s="5"/>
      <c r="L43" s="44" t="s">
        <v>149</v>
      </c>
    </row>
    <row r="44" spans="1:15">
      <c r="A44" s="4" t="s">
        <v>71</v>
      </c>
      <c r="F44" s="9"/>
      <c r="G44" s="9"/>
      <c r="H44" s="9"/>
      <c r="I44" s="9"/>
      <c r="J44" s="9"/>
      <c r="K44" s="9"/>
    </row>
    <row r="45" spans="1:15">
      <c r="B45" s="38" t="s">
        <v>188</v>
      </c>
      <c r="E45" s="28"/>
      <c r="F45" s="5">
        <v>0</v>
      </c>
      <c r="G45" s="5"/>
      <c r="H45" s="5">
        <v>0</v>
      </c>
      <c r="I45" s="5"/>
      <c r="J45" s="5">
        <v>0</v>
      </c>
      <c r="K45" s="5"/>
      <c r="L45" s="5">
        <v>13000000</v>
      </c>
    </row>
    <row r="46" spans="1:15">
      <c r="B46" s="38" t="s">
        <v>189</v>
      </c>
      <c r="E46" s="28"/>
      <c r="F46" s="5">
        <v>0</v>
      </c>
      <c r="G46" s="5"/>
      <c r="H46" s="5">
        <v>0</v>
      </c>
      <c r="I46" s="5"/>
      <c r="J46" s="5">
        <v>-82000000</v>
      </c>
      <c r="K46" s="5"/>
      <c r="L46" s="5">
        <v>-47000000</v>
      </c>
    </row>
    <row r="47" spans="1:15">
      <c r="B47" s="38" t="s">
        <v>138</v>
      </c>
      <c r="E47" s="28"/>
      <c r="F47" s="5">
        <v>0</v>
      </c>
      <c r="G47" s="5"/>
      <c r="H47" s="5">
        <v>45000000</v>
      </c>
      <c r="I47" s="5"/>
      <c r="J47" s="5">
        <v>0</v>
      </c>
      <c r="K47" s="5"/>
      <c r="L47" s="5">
        <v>0</v>
      </c>
    </row>
    <row r="48" spans="1:15">
      <c r="B48" s="38" t="s">
        <v>132</v>
      </c>
      <c r="F48" s="5">
        <v>0</v>
      </c>
      <c r="G48" s="9"/>
      <c r="H48" s="5">
        <v>-45000000</v>
      </c>
      <c r="I48" s="9"/>
      <c r="J48" s="5">
        <v>0</v>
      </c>
      <c r="K48" s="9"/>
      <c r="L48" s="5">
        <v>0</v>
      </c>
    </row>
    <row r="49" spans="1:16">
      <c r="B49" s="38" t="s">
        <v>139</v>
      </c>
      <c r="F49" s="5">
        <v>3984052.08</v>
      </c>
      <c r="G49" s="9"/>
      <c r="H49" s="5">
        <v>-18110.75</v>
      </c>
      <c r="I49" s="9"/>
      <c r="J49" s="5">
        <v>0</v>
      </c>
      <c r="K49" s="9"/>
      <c r="L49" s="5">
        <v>0</v>
      </c>
    </row>
    <row r="50" spans="1:16">
      <c r="B50" s="38" t="s">
        <v>145</v>
      </c>
      <c r="F50" s="5">
        <v>0</v>
      </c>
      <c r="G50" s="9"/>
      <c r="H50" s="5">
        <v>0</v>
      </c>
      <c r="I50" s="9"/>
      <c r="J50" s="5">
        <v>-6374992.5</v>
      </c>
      <c r="K50" s="9"/>
      <c r="L50" s="5">
        <v>-44999980</v>
      </c>
    </row>
    <row r="51" spans="1:16" ht="22.5">
      <c r="B51" s="95" t="s">
        <v>180</v>
      </c>
      <c r="F51" s="5">
        <v>0</v>
      </c>
      <c r="G51" s="9"/>
      <c r="H51" s="5">
        <v>0</v>
      </c>
      <c r="I51" s="9"/>
      <c r="J51" s="5">
        <v>0</v>
      </c>
      <c r="K51" s="9"/>
      <c r="L51" s="5">
        <v>1349980</v>
      </c>
    </row>
    <row r="52" spans="1:16">
      <c r="B52" s="4" t="s">
        <v>146</v>
      </c>
      <c r="E52" s="28"/>
      <c r="F52" s="5">
        <v>-347457388.24000007</v>
      </c>
      <c r="G52" s="5"/>
      <c r="H52" s="5">
        <v>-122119155.97</v>
      </c>
      <c r="I52" s="5"/>
      <c r="J52" s="5">
        <v>-42553798.57</v>
      </c>
      <c r="K52" s="5"/>
      <c r="L52" s="5">
        <v>-19912828.43</v>
      </c>
      <c r="O52" s="28"/>
      <c r="P52" s="35"/>
    </row>
    <row r="53" spans="1:16">
      <c r="B53" s="4" t="s">
        <v>140</v>
      </c>
      <c r="E53" s="28"/>
      <c r="F53" s="5">
        <v>-54767917.420000002</v>
      </c>
      <c r="G53" s="5"/>
      <c r="H53" s="5">
        <v>-9585178.4600000009</v>
      </c>
      <c r="I53" s="5"/>
      <c r="J53" s="5">
        <v>-11722089.640000002</v>
      </c>
      <c r="K53" s="5"/>
      <c r="L53" s="5">
        <v>-7399093.2599999998</v>
      </c>
      <c r="O53" s="28"/>
      <c r="P53" s="35"/>
    </row>
    <row r="54" spans="1:16">
      <c r="B54" s="4" t="s">
        <v>78</v>
      </c>
      <c r="F54" s="9">
        <v>409481.41000000003</v>
      </c>
      <c r="G54" s="9"/>
      <c r="H54" s="9">
        <v>426528.83999999997</v>
      </c>
      <c r="I54" s="9"/>
      <c r="J54" s="9">
        <v>381308.41000000003</v>
      </c>
      <c r="K54" s="9"/>
      <c r="L54" s="9">
        <v>142523.37</v>
      </c>
      <c r="O54" s="35"/>
    </row>
    <row r="55" spans="1:16">
      <c r="B55" s="4" t="s">
        <v>147</v>
      </c>
      <c r="E55" s="28"/>
      <c r="F55" s="5">
        <v>-1580176</v>
      </c>
      <c r="G55" s="5"/>
      <c r="H55" s="5">
        <v>-2140000</v>
      </c>
      <c r="I55" s="5"/>
      <c r="J55" s="5">
        <v>-1397955</v>
      </c>
      <c r="K55" s="5"/>
      <c r="L55" s="5">
        <v>0</v>
      </c>
    </row>
    <row r="56" spans="1:16">
      <c r="B56" s="37" t="s">
        <v>115</v>
      </c>
      <c r="E56" s="28"/>
      <c r="F56" s="5">
        <v>-8523156.0700000003</v>
      </c>
      <c r="G56" s="5"/>
      <c r="H56" s="5">
        <v>-70639837.5</v>
      </c>
      <c r="I56" s="5"/>
      <c r="J56" s="5">
        <v>-3133993.4800000004</v>
      </c>
      <c r="K56" s="5"/>
      <c r="L56" s="5">
        <v>-548000</v>
      </c>
      <c r="M56" s="35"/>
    </row>
    <row r="57" spans="1:16">
      <c r="B57" s="4" t="s">
        <v>103</v>
      </c>
      <c r="E57" s="25"/>
      <c r="F57" s="5">
        <v>6510600</v>
      </c>
      <c r="G57" s="5"/>
      <c r="H57" s="5">
        <v>10986000</v>
      </c>
      <c r="I57" s="5"/>
      <c r="J57" s="5">
        <v>59598932</v>
      </c>
      <c r="K57" s="5"/>
      <c r="L57" s="5">
        <v>10986000</v>
      </c>
      <c r="O57" s="35"/>
    </row>
    <row r="58" spans="1:16">
      <c r="B58" s="37" t="s">
        <v>79</v>
      </c>
      <c r="E58" s="28"/>
      <c r="F58" s="5">
        <v>0</v>
      </c>
      <c r="G58" s="5"/>
      <c r="H58" s="5">
        <v>432337.00000000012</v>
      </c>
      <c r="I58" s="5"/>
      <c r="J58" s="5">
        <v>311.64</v>
      </c>
      <c r="K58" s="5"/>
      <c r="L58" s="5">
        <v>26397.26</v>
      </c>
      <c r="M58" s="35"/>
    </row>
    <row r="59" spans="1:16">
      <c r="A59" s="4" t="s">
        <v>108</v>
      </c>
      <c r="C59" s="39"/>
      <c r="F59" s="27">
        <f>SUM(F45:F58)</f>
        <v>-401424504.24000007</v>
      </c>
      <c r="G59" s="5"/>
      <c r="H59" s="27">
        <f>SUM(H45:H58)</f>
        <v>-192657416.84</v>
      </c>
      <c r="I59" s="5"/>
      <c r="J59" s="27">
        <f>SUM(J45:J58)</f>
        <v>-87202277.140000001</v>
      </c>
      <c r="K59" s="9"/>
      <c r="L59" s="27">
        <f>SUM(L45:L58)</f>
        <v>-94355001.060000002</v>
      </c>
    </row>
    <row r="60" spans="1:16">
      <c r="A60" s="4" t="s">
        <v>72</v>
      </c>
      <c r="C60" s="39"/>
      <c r="F60" s="9"/>
      <c r="G60" s="9"/>
      <c r="H60" s="9"/>
      <c r="I60" s="9"/>
      <c r="J60" s="9"/>
      <c r="K60" s="9"/>
      <c r="L60" s="9"/>
    </row>
    <row r="61" spans="1:16">
      <c r="B61" s="4" t="s">
        <v>133</v>
      </c>
      <c r="C61" s="39"/>
      <c r="F61" s="5">
        <v>800000000</v>
      </c>
      <c r="G61" s="5"/>
      <c r="H61" s="5">
        <v>1470000000</v>
      </c>
      <c r="I61" s="5"/>
      <c r="J61" s="5">
        <v>800000000</v>
      </c>
      <c r="K61" s="9"/>
      <c r="L61" s="5">
        <v>1470000000</v>
      </c>
    </row>
    <row r="62" spans="1:16">
      <c r="B62" s="4" t="s">
        <v>84</v>
      </c>
      <c r="C62" s="39"/>
      <c r="F62" s="5">
        <v>-965000000</v>
      </c>
      <c r="G62" s="5"/>
      <c r="H62" s="5">
        <v>-1826000000</v>
      </c>
      <c r="I62" s="5"/>
      <c r="J62" s="5">
        <v>-965000000</v>
      </c>
      <c r="K62" s="9"/>
      <c r="L62" s="5">
        <v>-1816000000</v>
      </c>
    </row>
    <row r="63" spans="1:16">
      <c r="B63" s="4" t="s">
        <v>190</v>
      </c>
      <c r="C63" s="39"/>
      <c r="F63" s="5">
        <v>0</v>
      </c>
      <c r="G63" s="5"/>
      <c r="H63" s="5">
        <v>0</v>
      </c>
      <c r="I63" s="5"/>
      <c r="J63" s="5">
        <v>130000000</v>
      </c>
      <c r="K63" s="9"/>
      <c r="L63" s="5">
        <v>175000000</v>
      </c>
    </row>
    <row r="64" spans="1:16">
      <c r="B64" s="4" t="s">
        <v>191</v>
      </c>
      <c r="C64" s="39"/>
      <c r="F64" s="5">
        <v>0</v>
      </c>
      <c r="G64" s="5"/>
      <c r="H64" s="5">
        <v>0</v>
      </c>
      <c r="I64" s="5"/>
      <c r="J64" s="5">
        <v>-130000000</v>
      </c>
      <c r="K64" s="9"/>
      <c r="L64" s="5">
        <v>-35000000</v>
      </c>
    </row>
    <row r="65" spans="1:15">
      <c r="B65" s="4" t="s">
        <v>124</v>
      </c>
      <c r="C65" s="39"/>
      <c r="F65" s="5">
        <v>230620000</v>
      </c>
      <c r="G65" s="5"/>
      <c r="H65" s="5">
        <v>159480000</v>
      </c>
      <c r="I65" s="5"/>
      <c r="J65" s="5">
        <v>230620000</v>
      </c>
      <c r="K65" s="9"/>
      <c r="L65" s="5">
        <v>159480000</v>
      </c>
    </row>
    <row r="66" spans="1:15">
      <c r="B66" s="4" t="s">
        <v>125</v>
      </c>
      <c r="C66" s="39"/>
      <c r="F66" s="5">
        <v>-67960000</v>
      </c>
      <c r="G66" s="5"/>
      <c r="H66" s="5">
        <v>-28560000</v>
      </c>
      <c r="I66" s="5"/>
      <c r="J66" s="5">
        <v>-67960000</v>
      </c>
      <c r="K66" s="9"/>
      <c r="L66" s="5">
        <v>-28560000</v>
      </c>
    </row>
    <row r="67" spans="1:15">
      <c r="B67" s="4" t="s">
        <v>95</v>
      </c>
      <c r="C67" s="39"/>
      <c r="F67" s="5">
        <v>-52933.56</v>
      </c>
      <c r="G67" s="5"/>
      <c r="H67" s="5">
        <v>-52772.33</v>
      </c>
      <c r="I67" s="5"/>
      <c r="J67" s="5">
        <v>-24286.06</v>
      </c>
      <c r="K67" s="9"/>
      <c r="L67" s="5">
        <v>-25383.08</v>
      </c>
      <c r="O67" s="35"/>
    </row>
    <row r="68" spans="1:15">
      <c r="B68" s="4" t="s">
        <v>168</v>
      </c>
      <c r="C68" s="39"/>
      <c r="F68" s="5">
        <v>1800007.5</v>
      </c>
      <c r="G68" s="5"/>
      <c r="H68" s="5">
        <v>29350000</v>
      </c>
      <c r="I68" s="5"/>
      <c r="J68" s="5">
        <v>0</v>
      </c>
      <c r="K68" s="9"/>
      <c r="L68" s="5">
        <v>0</v>
      </c>
    </row>
    <row r="69" spans="1:15">
      <c r="B69" s="4" t="s">
        <v>137</v>
      </c>
      <c r="C69" s="39"/>
      <c r="F69" s="5">
        <v>-911668</v>
      </c>
      <c r="G69" s="5"/>
      <c r="H69" s="5">
        <v>0</v>
      </c>
      <c r="I69" s="5"/>
      <c r="J69" s="5">
        <v>0</v>
      </c>
      <c r="K69" s="9"/>
      <c r="L69" s="5">
        <v>0</v>
      </c>
    </row>
    <row r="70" spans="1:15">
      <c r="B70" s="37" t="s">
        <v>80</v>
      </c>
      <c r="E70" s="25"/>
      <c r="F70" s="5">
        <v>-24432505.320000004</v>
      </c>
      <c r="G70" s="5"/>
      <c r="H70" s="5">
        <v>-14121096.59</v>
      </c>
      <c r="I70" s="5"/>
      <c r="J70" s="5">
        <v>-24913829.950000003</v>
      </c>
      <c r="K70" s="5"/>
      <c r="L70" s="5">
        <v>-14797497.23</v>
      </c>
      <c r="O70" s="35"/>
    </row>
    <row r="71" spans="1:15">
      <c r="B71" s="4" t="s">
        <v>73</v>
      </c>
      <c r="C71" s="39"/>
      <c r="F71" s="9">
        <v>-75271011.320000008</v>
      </c>
      <c r="G71" s="9"/>
      <c r="H71" s="9">
        <v>-150319754.31</v>
      </c>
      <c r="I71" s="9"/>
      <c r="J71" s="9">
        <v>-75351291.320000008</v>
      </c>
      <c r="K71" s="9"/>
      <c r="L71" s="9">
        <v>-150319754.31</v>
      </c>
      <c r="M71" s="35"/>
      <c r="O71" s="35"/>
    </row>
    <row r="72" spans="1:15">
      <c r="A72" s="4" t="s">
        <v>109</v>
      </c>
      <c r="C72" s="39"/>
      <c r="F72" s="27">
        <f>SUM(F61:F71)</f>
        <v>-101208110.70000002</v>
      </c>
      <c r="G72" s="5"/>
      <c r="H72" s="27">
        <f>SUM(H61:H71)</f>
        <v>-360223623.23000002</v>
      </c>
      <c r="I72" s="5"/>
      <c r="J72" s="27">
        <f>SUM(J61:J71)</f>
        <v>-102629407.33000001</v>
      </c>
      <c r="K72" s="9"/>
      <c r="L72" s="27">
        <f>SUM(L61:L71)</f>
        <v>-240222634.62</v>
      </c>
      <c r="M72" s="5"/>
      <c r="O72" s="5"/>
    </row>
    <row r="73" spans="1:15" ht="10.5" customHeight="1">
      <c r="C73" s="39"/>
      <c r="F73" s="9"/>
      <c r="G73" s="5"/>
      <c r="I73" s="5"/>
      <c r="J73" s="9"/>
      <c r="K73" s="9"/>
      <c r="L73" s="9"/>
    </row>
    <row r="74" spans="1:15">
      <c r="A74" s="4" t="s">
        <v>110</v>
      </c>
      <c r="F74" s="5">
        <f>F41+F59+F72</f>
        <v>-166857203.03</v>
      </c>
      <c r="G74" s="5"/>
      <c r="H74" s="5">
        <f>H41+H59+H72</f>
        <v>-108935256.91000006</v>
      </c>
      <c r="I74" s="5"/>
      <c r="J74" s="5">
        <f>J41+J59+J72</f>
        <v>61152494.550000161</v>
      </c>
      <c r="K74" s="9"/>
      <c r="L74" s="5">
        <f>L41+L59+L72</f>
        <v>21901895.559999943</v>
      </c>
      <c r="M74" s="5"/>
      <c r="O74" s="5"/>
    </row>
    <row r="75" spans="1:15">
      <c r="A75" s="4" t="s">
        <v>162</v>
      </c>
      <c r="C75" s="40"/>
      <c r="E75" s="41"/>
      <c r="F75" s="96">
        <f>+BS!K10</f>
        <v>334528856.95999998</v>
      </c>
      <c r="G75" s="5"/>
      <c r="H75" s="96">
        <v>237077963.83999997</v>
      </c>
      <c r="I75" s="5"/>
      <c r="J75" s="96">
        <f>+BS!O10</f>
        <v>19841293.989999998</v>
      </c>
      <c r="K75" s="9"/>
      <c r="L75" s="96">
        <v>34268169.920000002</v>
      </c>
      <c r="M75" s="42"/>
      <c r="O75" s="42"/>
    </row>
    <row r="76" spans="1:15" ht="22" thickBot="1">
      <c r="A76" s="4" t="s">
        <v>163</v>
      </c>
      <c r="E76" s="43"/>
      <c r="F76" s="31">
        <f>SUM(F74:F75)</f>
        <v>167671653.92999998</v>
      </c>
      <c r="G76" s="5"/>
      <c r="H76" s="31">
        <f>SUM(H74:H75)</f>
        <v>128142706.92999992</v>
      </c>
      <c r="I76" s="5"/>
      <c r="J76" s="126">
        <f>SUM(J74:J75)</f>
        <v>80993788.540000156</v>
      </c>
      <c r="K76" s="9"/>
      <c r="L76" s="31">
        <f>SUM(L74:L75)</f>
        <v>56170065.479999945</v>
      </c>
      <c r="O76" s="36"/>
    </row>
    <row r="77" spans="1:15" ht="22.5" thickTop="1">
      <c r="A77" s="93"/>
      <c r="B77" s="93"/>
      <c r="C77" s="93"/>
      <c r="D77" s="93"/>
      <c r="E77" s="43"/>
      <c r="F77" s="10"/>
      <c r="G77" s="5"/>
      <c r="H77" s="10"/>
      <c r="I77" s="5"/>
      <c r="J77" s="10"/>
      <c r="K77" s="10"/>
      <c r="L77" s="10"/>
      <c r="O77" s="36"/>
    </row>
    <row r="78" spans="1:15" ht="22">
      <c r="A78" s="93"/>
      <c r="B78" s="93"/>
      <c r="C78" s="93"/>
      <c r="D78" s="93"/>
      <c r="E78" s="43"/>
      <c r="F78" s="10"/>
      <c r="G78" s="5"/>
      <c r="H78" s="10"/>
      <c r="I78" s="5"/>
      <c r="J78" s="10"/>
      <c r="K78" s="10"/>
      <c r="L78" s="44" t="s">
        <v>149</v>
      </c>
      <c r="O78" s="36"/>
    </row>
    <row r="79" spans="1:15" ht="22">
      <c r="A79" s="93"/>
      <c r="B79" s="93"/>
      <c r="C79" s="93"/>
      <c r="D79" s="93"/>
      <c r="E79" s="28"/>
      <c r="F79" s="10"/>
      <c r="G79" s="10"/>
      <c r="H79" s="10"/>
      <c r="I79" s="10"/>
      <c r="J79" s="10"/>
      <c r="K79" s="10"/>
      <c r="L79" s="10"/>
      <c r="O79" s="5"/>
    </row>
    <row r="80" spans="1:15" ht="22">
      <c r="A80" s="93"/>
      <c r="B80" s="93"/>
      <c r="C80" s="93"/>
      <c r="D80" s="93"/>
      <c r="E80" s="28"/>
      <c r="F80" s="10"/>
      <c r="G80" s="10"/>
      <c r="I80" s="10"/>
      <c r="J80" s="10"/>
      <c r="K80" s="10"/>
    </row>
    <row r="81" spans="4:12">
      <c r="G81" s="5"/>
      <c r="I81" s="5"/>
    </row>
    <row r="82" spans="4:12" hidden="1">
      <c r="D82" s="42"/>
      <c r="G82" s="5"/>
      <c r="I82" s="5"/>
      <c r="K82" s="34"/>
      <c r="L82" s="5">
        <f>L76-BS!O10</f>
        <v>36328771.48999995</v>
      </c>
    </row>
    <row r="83" spans="4:12" hidden="1">
      <c r="G83" s="5"/>
      <c r="I83" s="5"/>
      <c r="K83" s="34"/>
      <c r="L83" s="5">
        <f>+L82/2</f>
        <v>18164385.744999975</v>
      </c>
    </row>
    <row r="84" spans="4:12" hidden="1">
      <c r="K84" s="34"/>
    </row>
    <row r="85" spans="4:12" hidden="1">
      <c r="K85" s="34"/>
    </row>
    <row r="86" spans="4:12">
      <c r="G86" s="5"/>
      <c r="I86" s="5"/>
    </row>
    <row r="87" spans="4:12">
      <c r="G87" s="5"/>
      <c r="I87" s="5"/>
    </row>
    <row r="88" spans="4:12">
      <c r="G88" s="5"/>
      <c r="I88" s="5"/>
    </row>
    <row r="89" spans="4:12">
      <c r="G89" s="5"/>
      <c r="I89" s="5"/>
    </row>
    <row r="90" spans="4:12">
      <c r="G90" s="5"/>
      <c r="I90" s="5"/>
    </row>
    <row r="91" spans="4:12">
      <c r="G91" s="5"/>
      <c r="I91" s="5"/>
    </row>
    <row r="92" spans="4:12">
      <c r="G92" s="5"/>
      <c r="I92" s="5"/>
    </row>
    <row r="93" spans="4:12">
      <c r="G93" s="5"/>
      <c r="I93" s="5"/>
    </row>
    <row r="94" spans="4:12">
      <c r="G94" s="5"/>
      <c r="I94" s="5"/>
    </row>
    <row r="95" spans="4:12">
      <c r="F95" s="94"/>
      <c r="G95" s="5"/>
      <c r="I95" s="5"/>
    </row>
    <row r="96" spans="4:12">
      <c r="F96" s="94"/>
      <c r="G96" s="5"/>
      <c r="I96" s="5"/>
    </row>
    <row r="97" spans="6:9">
      <c r="F97" s="94"/>
      <c r="G97" s="5"/>
      <c r="I97" s="5"/>
    </row>
    <row r="98" spans="6:9">
      <c r="F98" s="94"/>
      <c r="G98" s="5"/>
      <c r="I98" s="5"/>
    </row>
    <row r="99" spans="6:9">
      <c r="F99" s="94"/>
      <c r="G99" s="5"/>
      <c r="I99" s="5"/>
    </row>
    <row r="100" spans="6:9">
      <c r="F100" s="94"/>
      <c r="G100" s="5"/>
      <c r="I100" s="5"/>
    </row>
    <row r="101" spans="6:9">
      <c r="G101" s="5"/>
      <c r="I101" s="5"/>
    </row>
    <row r="102" spans="6:9">
      <c r="G102" s="5"/>
      <c r="I102" s="5"/>
    </row>
    <row r="103" spans="6:9">
      <c r="G103" s="5"/>
      <c r="I103" s="5"/>
    </row>
    <row r="104" spans="6:9">
      <c r="G104" s="5"/>
      <c r="I104" s="5"/>
    </row>
    <row r="105" spans="6:9">
      <c r="G105" s="5"/>
      <c r="I105" s="5"/>
    </row>
    <row r="106" spans="6:9">
      <c r="G106" s="5"/>
      <c r="I106" s="5"/>
    </row>
    <row r="107" spans="6:9">
      <c r="G107" s="5"/>
      <c r="I107" s="5"/>
    </row>
    <row r="108" spans="6:9">
      <c r="G108" s="5"/>
      <c r="I108" s="5"/>
    </row>
    <row r="109" spans="6:9">
      <c r="G109" s="5"/>
      <c r="I109" s="5"/>
    </row>
    <row r="110" spans="6:9">
      <c r="G110" s="5"/>
      <c r="I110" s="5"/>
    </row>
    <row r="111" spans="6:9">
      <c r="G111" s="5"/>
      <c r="I111" s="5"/>
    </row>
    <row r="112" spans="6:9">
      <c r="G112" s="5"/>
      <c r="I112" s="5"/>
    </row>
    <row r="113" spans="7:9">
      <c r="G113" s="5"/>
      <c r="I113" s="5"/>
    </row>
    <row r="114" spans="7:9">
      <c r="G114" s="5"/>
      <c r="I114" s="5"/>
    </row>
    <row r="115" spans="7:9">
      <c r="G115" s="5"/>
      <c r="I115" s="5"/>
    </row>
    <row r="116" spans="7:9">
      <c r="G116" s="5"/>
      <c r="I116" s="5"/>
    </row>
    <row r="117" spans="7:9">
      <c r="G117" s="5"/>
      <c r="I117" s="5"/>
    </row>
    <row r="118" spans="7:9">
      <c r="G118" s="5"/>
      <c r="I118" s="5"/>
    </row>
    <row r="119" spans="7:9">
      <c r="G119" s="5"/>
      <c r="I119" s="5"/>
    </row>
    <row r="120" spans="7:9">
      <c r="G120" s="5"/>
      <c r="I120" s="5"/>
    </row>
    <row r="121" spans="7:9">
      <c r="G121" s="5"/>
      <c r="I121" s="5"/>
    </row>
    <row r="122" spans="7:9">
      <c r="G122" s="5"/>
      <c r="I122" s="5"/>
    </row>
    <row r="123" spans="7:9">
      <c r="G123" s="5"/>
      <c r="I123" s="5"/>
    </row>
    <row r="124" spans="7:9">
      <c r="G124" s="5"/>
      <c r="I124" s="5"/>
    </row>
    <row r="125" spans="7:9">
      <c r="G125" s="5"/>
      <c r="I125" s="5"/>
    </row>
    <row r="126" spans="7:9">
      <c r="G126" s="5"/>
      <c r="I126" s="5"/>
    </row>
    <row r="127" spans="7:9">
      <c r="G127" s="5"/>
      <c r="I127" s="5"/>
    </row>
    <row r="128" spans="7:9">
      <c r="G128" s="5"/>
      <c r="I128" s="5"/>
    </row>
    <row r="129" spans="7:9">
      <c r="G129" s="5"/>
      <c r="I129" s="5"/>
    </row>
    <row r="130" spans="7:9">
      <c r="G130" s="5"/>
      <c r="I130" s="5"/>
    </row>
    <row r="131" spans="7:9">
      <c r="G131" s="5"/>
      <c r="I131" s="5"/>
    </row>
    <row r="132" spans="7:9">
      <c r="G132" s="5"/>
      <c r="I132" s="5"/>
    </row>
    <row r="133" spans="7:9">
      <c r="G133" s="5"/>
      <c r="I133" s="5"/>
    </row>
    <row r="134" spans="7:9">
      <c r="G134" s="5"/>
      <c r="I134" s="5"/>
    </row>
    <row r="135" spans="7:9">
      <c r="G135" s="5"/>
      <c r="I135" s="5"/>
    </row>
    <row r="136" spans="7:9">
      <c r="G136" s="5"/>
      <c r="I136" s="5"/>
    </row>
    <row r="137" spans="7:9">
      <c r="G137" s="5"/>
      <c r="I137" s="5"/>
    </row>
    <row r="138" spans="7:9">
      <c r="G138" s="5"/>
      <c r="I138" s="5"/>
    </row>
    <row r="139" spans="7:9">
      <c r="G139" s="5"/>
      <c r="I139" s="5"/>
    </row>
    <row r="140" spans="7:9">
      <c r="G140" s="5"/>
      <c r="I140" s="5"/>
    </row>
    <row r="141" spans="7:9">
      <c r="G141" s="5"/>
      <c r="I141" s="5"/>
    </row>
    <row r="142" spans="7:9">
      <c r="G142" s="5"/>
      <c r="I142" s="5"/>
    </row>
    <row r="143" spans="7:9">
      <c r="G143" s="5"/>
      <c r="I143" s="5"/>
    </row>
    <row r="144" spans="7:9">
      <c r="G144" s="5"/>
      <c r="I144" s="5"/>
    </row>
    <row r="145" spans="7:9">
      <c r="G145" s="5"/>
      <c r="I145" s="5"/>
    </row>
    <row r="146" spans="7:9">
      <c r="G146" s="5"/>
      <c r="I146" s="5"/>
    </row>
    <row r="147" spans="7:9">
      <c r="G147" s="5"/>
      <c r="I147" s="5"/>
    </row>
    <row r="148" spans="7:9">
      <c r="G148" s="5"/>
      <c r="I148" s="5"/>
    </row>
    <row r="149" spans="7:9">
      <c r="G149" s="5"/>
      <c r="I149" s="5"/>
    </row>
    <row r="150" spans="7:9">
      <c r="G150" s="5"/>
      <c r="I150" s="5"/>
    </row>
    <row r="151" spans="7:9">
      <c r="G151" s="5"/>
      <c r="I151" s="5"/>
    </row>
    <row r="152" spans="7:9">
      <c r="G152" s="5"/>
      <c r="I152" s="5"/>
    </row>
    <row r="153" spans="7:9">
      <c r="G153" s="5"/>
      <c r="I153" s="5"/>
    </row>
    <row r="154" spans="7:9">
      <c r="G154" s="5"/>
      <c r="I154" s="5"/>
    </row>
    <row r="155" spans="7:9">
      <c r="G155" s="5"/>
      <c r="I155" s="5"/>
    </row>
    <row r="156" spans="7:9">
      <c r="G156" s="5"/>
      <c r="I156" s="5"/>
    </row>
    <row r="157" spans="7:9">
      <c r="G157" s="5"/>
      <c r="I157" s="5"/>
    </row>
    <row r="158" spans="7:9">
      <c r="G158" s="5"/>
      <c r="I158" s="5"/>
    </row>
    <row r="159" spans="7:9">
      <c r="G159" s="5"/>
      <c r="I159" s="5"/>
    </row>
    <row r="160" spans="7:9">
      <c r="G160" s="5"/>
      <c r="I160" s="5"/>
    </row>
    <row r="161" spans="7:9">
      <c r="G161" s="5"/>
      <c r="I161" s="5"/>
    </row>
    <row r="162" spans="7:9">
      <c r="G162" s="5"/>
      <c r="I162" s="5"/>
    </row>
    <row r="163" spans="7:9">
      <c r="G163" s="5"/>
      <c r="I163" s="5"/>
    </row>
    <row r="164" spans="7:9">
      <c r="G164" s="5"/>
      <c r="I164" s="5"/>
    </row>
    <row r="165" spans="7:9">
      <c r="G165" s="5"/>
      <c r="I165" s="5"/>
    </row>
    <row r="166" spans="7:9">
      <c r="G166" s="5"/>
      <c r="I166" s="5"/>
    </row>
    <row r="167" spans="7:9">
      <c r="G167" s="5"/>
      <c r="I167" s="5"/>
    </row>
    <row r="168" spans="7:9">
      <c r="G168" s="5"/>
      <c r="I168" s="5"/>
    </row>
    <row r="169" spans="7:9">
      <c r="G169" s="5"/>
      <c r="I169" s="5"/>
    </row>
    <row r="170" spans="7:9">
      <c r="G170" s="5"/>
      <c r="I170" s="5"/>
    </row>
    <row r="171" spans="7:9">
      <c r="G171" s="5"/>
      <c r="I171" s="5"/>
    </row>
    <row r="172" spans="7:9">
      <c r="G172" s="5"/>
      <c r="I172" s="5"/>
    </row>
    <row r="173" spans="7:9">
      <c r="G173" s="5"/>
      <c r="I173" s="5"/>
    </row>
    <row r="174" spans="7:9">
      <c r="G174" s="5"/>
      <c r="I174" s="5"/>
    </row>
    <row r="175" spans="7:9">
      <c r="G175" s="5"/>
      <c r="I175" s="5"/>
    </row>
    <row r="176" spans="7:9">
      <c r="G176" s="5"/>
      <c r="I176" s="5"/>
    </row>
    <row r="177" spans="7:9">
      <c r="G177" s="5"/>
      <c r="I177" s="5"/>
    </row>
    <row r="178" spans="7:9">
      <c r="G178" s="5"/>
      <c r="I178" s="5"/>
    </row>
    <row r="179" spans="7:9">
      <c r="G179" s="5"/>
      <c r="I179" s="5"/>
    </row>
    <row r="180" spans="7:9">
      <c r="G180" s="5"/>
      <c r="I180" s="5"/>
    </row>
    <row r="181" spans="7:9">
      <c r="G181" s="5"/>
      <c r="I181" s="5"/>
    </row>
    <row r="182" spans="7:9">
      <c r="G182" s="5"/>
      <c r="I182" s="5"/>
    </row>
    <row r="183" spans="7:9">
      <c r="G183" s="5"/>
      <c r="I183" s="5"/>
    </row>
    <row r="184" spans="7:9">
      <c r="G184" s="5"/>
      <c r="I184" s="5"/>
    </row>
    <row r="185" spans="7:9">
      <c r="G185" s="5"/>
      <c r="I185" s="5"/>
    </row>
    <row r="186" spans="7:9">
      <c r="G186" s="5"/>
      <c r="I186" s="5"/>
    </row>
    <row r="187" spans="7:9">
      <c r="G187" s="5"/>
      <c r="I187" s="5"/>
    </row>
    <row r="188" spans="7:9">
      <c r="G188" s="5"/>
      <c r="I188" s="5"/>
    </row>
    <row r="189" spans="7:9">
      <c r="G189" s="5"/>
      <c r="I189" s="5"/>
    </row>
    <row r="190" spans="7:9">
      <c r="G190" s="5"/>
      <c r="I190" s="5"/>
    </row>
    <row r="191" spans="7:9">
      <c r="G191" s="5"/>
      <c r="I191" s="5"/>
    </row>
    <row r="192" spans="7:9">
      <c r="G192" s="5"/>
      <c r="I192" s="5"/>
    </row>
    <row r="193" spans="7:9">
      <c r="G193" s="5"/>
      <c r="I193" s="5"/>
    </row>
    <row r="194" spans="7:9">
      <c r="G194" s="5"/>
      <c r="I194" s="5"/>
    </row>
    <row r="195" spans="7:9">
      <c r="G195" s="5"/>
      <c r="I195" s="5"/>
    </row>
    <row r="196" spans="7:9">
      <c r="G196" s="5"/>
      <c r="I196" s="5"/>
    </row>
    <row r="197" spans="7:9">
      <c r="G197" s="5"/>
      <c r="I197" s="5"/>
    </row>
    <row r="198" spans="7:9">
      <c r="G198" s="5"/>
      <c r="I198" s="5"/>
    </row>
    <row r="199" spans="7:9">
      <c r="G199" s="5"/>
      <c r="I199" s="5"/>
    </row>
    <row r="200" spans="7:9">
      <c r="G200" s="5"/>
      <c r="I200" s="5"/>
    </row>
    <row r="201" spans="7:9">
      <c r="G201" s="5"/>
      <c r="I201" s="5"/>
    </row>
    <row r="202" spans="7:9">
      <c r="G202" s="5"/>
      <c r="I202" s="5"/>
    </row>
    <row r="203" spans="7:9">
      <c r="G203" s="5"/>
      <c r="I203" s="5"/>
    </row>
    <row r="204" spans="7:9">
      <c r="G204" s="5"/>
      <c r="I204" s="5"/>
    </row>
    <row r="205" spans="7:9">
      <c r="G205" s="5"/>
      <c r="I205" s="5"/>
    </row>
    <row r="206" spans="7:9">
      <c r="G206" s="5"/>
      <c r="I206" s="5"/>
    </row>
    <row r="207" spans="7:9">
      <c r="G207" s="5"/>
      <c r="I207" s="5"/>
    </row>
    <row r="208" spans="7:9">
      <c r="G208" s="5"/>
      <c r="I208" s="5"/>
    </row>
    <row r="209" spans="7:9">
      <c r="G209" s="5"/>
      <c r="I209" s="5"/>
    </row>
    <row r="210" spans="7:9">
      <c r="G210" s="5"/>
      <c r="I210" s="5"/>
    </row>
    <row r="211" spans="7:9">
      <c r="G211" s="5"/>
      <c r="I211" s="5"/>
    </row>
    <row r="212" spans="7:9">
      <c r="G212" s="5"/>
      <c r="I212" s="5"/>
    </row>
    <row r="213" spans="7:9">
      <c r="G213" s="5"/>
      <c r="I213" s="5"/>
    </row>
    <row r="214" spans="7:9">
      <c r="G214" s="5"/>
      <c r="I214" s="5"/>
    </row>
    <row r="215" spans="7:9">
      <c r="G215" s="5"/>
      <c r="I215" s="5"/>
    </row>
    <row r="216" spans="7:9">
      <c r="G216" s="5"/>
      <c r="I216" s="5"/>
    </row>
    <row r="217" spans="7:9">
      <c r="G217" s="5"/>
      <c r="I217" s="5"/>
    </row>
    <row r="218" spans="7:9">
      <c r="G218" s="5"/>
      <c r="I218" s="5"/>
    </row>
    <row r="219" spans="7:9">
      <c r="G219" s="5"/>
      <c r="I219" s="5"/>
    </row>
    <row r="220" spans="7:9">
      <c r="G220" s="5"/>
      <c r="I220" s="5"/>
    </row>
    <row r="221" spans="7:9">
      <c r="G221" s="5"/>
      <c r="I221" s="5"/>
    </row>
    <row r="222" spans="7:9">
      <c r="G222" s="5"/>
      <c r="I222" s="5"/>
    </row>
    <row r="223" spans="7:9">
      <c r="G223" s="5"/>
      <c r="I223" s="5"/>
    </row>
    <row r="224" spans="7:9">
      <c r="G224" s="5"/>
      <c r="I224" s="5"/>
    </row>
    <row r="225" spans="7:9">
      <c r="G225" s="5"/>
      <c r="I225" s="5"/>
    </row>
    <row r="226" spans="7:9">
      <c r="G226" s="5"/>
      <c r="I226" s="5"/>
    </row>
    <row r="227" spans="7:9">
      <c r="G227" s="5"/>
      <c r="I227" s="5"/>
    </row>
    <row r="228" spans="7:9">
      <c r="G228" s="5"/>
      <c r="I228" s="5"/>
    </row>
    <row r="229" spans="7:9">
      <c r="G229" s="5"/>
      <c r="I229" s="5"/>
    </row>
    <row r="230" spans="7:9">
      <c r="G230" s="5"/>
      <c r="I230" s="5"/>
    </row>
    <row r="231" spans="7:9">
      <c r="G231" s="5"/>
      <c r="I231" s="5"/>
    </row>
    <row r="232" spans="7:9">
      <c r="G232" s="5"/>
      <c r="I232" s="5"/>
    </row>
    <row r="233" spans="7:9">
      <c r="G233" s="5"/>
      <c r="I233" s="5"/>
    </row>
    <row r="234" spans="7:9">
      <c r="G234" s="5"/>
      <c r="I234" s="5"/>
    </row>
    <row r="235" spans="7:9">
      <c r="G235" s="5"/>
      <c r="I235" s="5"/>
    </row>
    <row r="236" spans="7:9">
      <c r="G236" s="5"/>
      <c r="I236" s="5"/>
    </row>
    <row r="237" spans="7:9">
      <c r="G237" s="5"/>
      <c r="I237" s="5"/>
    </row>
    <row r="238" spans="7:9">
      <c r="G238" s="5"/>
      <c r="I238" s="5"/>
    </row>
    <row r="239" spans="7:9">
      <c r="G239" s="5"/>
      <c r="I239" s="5"/>
    </row>
    <row r="240" spans="7:9">
      <c r="G240" s="5"/>
      <c r="I240" s="5"/>
    </row>
    <row r="241" spans="7:9">
      <c r="G241" s="5"/>
      <c r="I241" s="5"/>
    </row>
    <row r="242" spans="7:9">
      <c r="G242" s="5"/>
      <c r="I242" s="5"/>
    </row>
    <row r="243" spans="7:9">
      <c r="G243" s="5"/>
      <c r="I243" s="5"/>
    </row>
    <row r="244" spans="7:9">
      <c r="G244" s="5"/>
      <c r="I244" s="5"/>
    </row>
    <row r="245" spans="7:9">
      <c r="G245" s="5"/>
      <c r="I245" s="5"/>
    </row>
    <row r="246" spans="7:9">
      <c r="G246" s="5"/>
      <c r="I246" s="5"/>
    </row>
    <row r="247" spans="7:9">
      <c r="G247" s="5"/>
      <c r="I247" s="5"/>
    </row>
    <row r="248" spans="7:9">
      <c r="G248" s="5"/>
      <c r="I248" s="5"/>
    </row>
    <row r="249" spans="7:9">
      <c r="G249" s="5"/>
      <c r="I249" s="5"/>
    </row>
    <row r="250" spans="7:9">
      <c r="G250" s="5"/>
      <c r="I250" s="5"/>
    </row>
    <row r="251" spans="7:9">
      <c r="G251" s="5"/>
      <c r="I251" s="5"/>
    </row>
    <row r="252" spans="7:9">
      <c r="G252" s="5"/>
      <c r="I252" s="5"/>
    </row>
    <row r="253" spans="7:9">
      <c r="G253" s="5"/>
      <c r="I253" s="5"/>
    </row>
    <row r="254" spans="7:9">
      <c r="G254" s="5"/>
      <c r="I254" s="5"/>
    </row>
    <row r="255" spans="7:9">
      <c r="G255" s="5"/>
      <c r="I255" s="5"/>
    </row>
    <row r="256" spans="7:9">
      <c r="G256" s="5"/>
      <c r="I256" s="5"/>
    </row>
    <row r="257" spans="7:9">
      <c r="G257" s="5"/>
      <c r="I257" s="5"/>
    </row>
    <row r="258" spans="7:9">
      <c r="G258" s="5"/>
      <c r="I258" s="5"/>
    </row>
    <row r="259" spans="7:9">
      <c r="G259" s="5"/>
      <c r="I259" s="5"/>
    </row>
    <row r="260" spans="7:9">
      <c r="G260" s="5"/>
      <c r="I260" s="5"/>
    </row>
    <row r="261" spans="7:9">
      <c r="G261" s="5"/>
      <c r="I261" s="5"/>
    </row>
    <row r="262" spans="7:9">
      <c r="G262" s="5"/>
      <c r="I262" s="5"/>
    </row>
    <row r="263" spans="7:9">
      <c r="G263" s="5"/>
      <c r="I263" s="5"/>
    </row>
    <row r="264" spans="7:9">
      <c r="G264" s="5"/>
      <c r="I264" s="5"/>
    </row>
    <row r="265" spans="7:9">
      <c r="G265" s="5"/>
      <c r="I265" s="5"/>
    </row>
    <row r="266" spans="7:9">
      <c r="G266" s="5"/>
      <c r="I266" s="5"/>
    </row>
    <row r="267" spans="7:9">
      <c r="G267" s="5"/>
      <c r="I267" s="5"/>
    </row>
    <row r="268" spans="7:9">
      <c r="G268" s="5"/>
      <c r="I268" s="5"/>
    </row>
    <row r="269" spans="7:9">
      <c r="G269" s="5"/>
      <c r="I269" s="5"/>
    </row>
    <row r="270" spans="7:9">
      <c r="G270" s="5"/>
      <c r="I270" s="5"/>
    </row>
    <row r="271" spans="7:9">
      <c r="G271" s="5"/>
      <c r="I271" s="5"/>
    </row>
    <row r="272" spans="7:9">
      <c r="G272" s="5"/>
      <c r="I272" s="5"/>
    </row>
    <row r="273" spans="7:9">
      <c r="G273" s="5"/>
      <c r="I273" s="5"/>
    </row>
    <row r="274" spans="7:9">
      <c r="G274" s="5"/>
      <c r="I274" s="5"/>
    </row>
    <row r="275" spans="7:9">
      <c r="G275" s="5"/>
      <c r="I275" s="5"/>
    </row>
    <row r="276" spans="7:9">
      <c r="G276" s="5"/>
      <c r="I276" s="5"/>
    </row>
    <row r="277" spans="7:9">
      <c r="G277" s="5"/>
      <c r="I277" s="5"/>
    </row>
    <row r="278" spans="7:9">
      <c r="G278" s="5"/>
      <c r="I278" s="5"/>
    </row>
    <row r="279" spans="7:9">
      <c r="G279" s="5"/>
      <c r="I279" s="5"/>
    </row>
    <row r="280" spans="7:9">
      <c r="G280" s="5"/>
      <c r="I280" s="5"/>
    </row>
    <row r="281" spans="7:9">
      <c r="G281" s="5"/>
      <c r="I281" s="5"/>
    </row>
    <row r="282" spans="7:9">
      <c r="G282" s="5"/>
      <c r="I282" s="5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5:L5"/>
    <mergeCell ref="F5:H5"/>
  </mergeCells>
  <phoneticPr fontId="0" type="noConversion"/>
  <pageMargins left="0.6692913385826772" right="0.23622047244094491" top="0.6692913385826772" bottom="0.23622047244094491" header="0.39370078740157483" footer="0.23622047244094491"/>
  <pageSetup paperSize="9" scale="65" firstPageNumber="9" orientation="portrait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BS</vt:lpstr>
      <vt:lpstr>PL3m</vt:lpstr>
      <vt:lpstr>PL6m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PL3m!Print_Area</vt:lpstr>
      <vt:lpstr>PL6m!Print_Area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Thitima Fuangfu</cp:lastModifiedBy>
  <cp:revision/>
  <cp:lastPrinted>2024-08-06T12:48:41Z</cp:lastPrinted>
  <dcterms:created xsi:type="dcterms:W3CDTF">2000-10-30T05:03:03Z</dcterms:created>
  <dcterms:modified xsi:type="dcterms:W3CDTF">2024-08-09T06:37:00Z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