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6\Q4'66\กลต\EN\"/>
    </mc:Choice>
  </mc:AlternateContent>
  <xr:revisionPtr revIDLastSave="0" documentId="13_ncr:1_{371028C1-5D37-43FB-8B75-981DF849BEE5}" xr6:coauthVersionLast="47" xr6:coauthVersionMax="47" xr10:uidLastSave="{00000000-0000-0000-0000-000000000000}"/>
  <bookViews>
    <workbookView xWindow="-110" yWindow="-110" windowWidth="19420" windowHeight="10300" tabRatio="836" xr2:uid="{00000000-000D-0000-FFFF-FFFF00000000}"/>
  </bookViews>
  <sheets>
    <sheet name="BS" sheetId="69" r:id="rId1"/>
    <sheet name="PL 12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BS!$A$1:$O$77</definedName>
    <definedName name="_xlnm.Print_Area" localSheetId="2">'CE-Conso'!$A$1:$Y$36</definedName>
    <definedName name="_xlnm.Print_Area" localSheetId="3">'CE-Separate'!$A$1:$S$31</definedName>
    <definedName name="_xlnm.Print_Area" localSheetId="4">CF!$A$1:$L$81</definedName>
    <definedName name="_xlnm.Print_Area" localSheetId="1">'PL 12m'!$A$1:$K$46</definedName>
    <definedName name="_xlnm.Print_Titles" localSheetId="0">BS!$1:$7</definedName>
    <definedName name="_xlnm.Print_Titles" localSheetId="4">CF!$1:$8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7" i="80" l="1"/>
  <c r="U26" i="80"/>
  <c r="E30" i="83"/>
  <c r="S25" i="81" l="1"/>
  <c r="U12" i="80"/>
  <c r="Y12" i="80" s="1"/>
  <c r="U32" i="80"/>
  <c r="A3" i="80"/>
  <c r="Y24" i="80"/>
  <c r="O29" i="81" l="1"/>
  <c r="K29" i="81"/>
  <c r="I29" i="81"/>
  <c r="G29" i="81"/>
  <c r="E29" i="81"/>
  <c r="O20" i="81"/>
  <c r="K20" i="81"/>
  <c r="I20" i="81"/>
  <c r="G20" i="81"/>
  <c r="E20" i="81"/>
  <c r="Q21" i="80"/>
  <c r="M21" i="80"/>
  <c r="K21" i="80"/>
  <c r="I21" i="80"/>
  <c r="G21" i="80"/>
  <c r="E21" i="80"/>
  <c r="Q33" i="80"/>
  <c r="M33" i="80"/>
  <c r="K33" i="80"/>
  <c r="I33" i="80"/>
  <c r="G33" i="80"/>
  <c r="E33" i="80"/>
  <c r="U20" i="80"/>
  <c r="Y20" i="80" s="1"/>
  <c r="Q29" i="81" l="1"/>
  <c r="U18" i="80"/>
  <c r="Y18" i="80" s="1"/>
  <c r="U31" i="80"/>
  <c r="Y31" i="80" s="1"/>
  <c r="J64" i="74" l="1"/>
  <c r="S17" i="81"/>
  <c r="U14" i="80"/>
  <c r="Y14" i="80" s="1"/>
  <c r="U19" i="80"/>
  <c r="Y19" i="80" s="1"/>
  <c r="S28" i="81" l="1"/>
  <c r="S33" i="80"/>
  <c r="U29" i="80"/>
  <c r="U30" i="80"/>
  <c r="Y30" i="80" s="1"/>
  <c r="Y32" i="80"/>
  <c r="Y26" i="80" l="1"/>
  <c r="Y29" i="80"/>
  <c r="U17" i="80" l="1"/>
  <c r="I34" i="80"/>
  <c r="I22" i="80"/>
  <c r="K17" i="83" l="1"/>
  <c r="I17" i="83"/>
  <c r="G17" i="83"/>
  <c r="E17" i="83"/>
  <c r="Y17" i="80" l="1"/>
  <c r="Q22" i="80"/>
  <c r="M56" i="69"/>
  <c r="F80" i="74" l="1"/>
  <c r="U28" i="80"/>
  <c r="I56" i="69"/>
  <c r="O56" i="69"/>
  <c r="K56" i="69"/>
  <c r="K16" i="69"/>
  <c r="E13" i="83"/>
  <c r="E18" i="83" s="1"/>
  <c r="E20" i="83" s="1"/>
  <c r="E22" i="83" s="1"/>
  <c r="G13" i="83"/>
  <c r="G18" i="83" s="1"/>
  <c r="G20" i="83" s="1"/>
  <c r="I13" i="83"/>
  <c r="I18" i="83" s="1"/>
  <c r="I20" i="83" s="1"/>
  <c r="K13" i="83"/>
  <c r="K18" i="83" s="1"/>
  <c r="K20" i="83" s="1"/>
  <c r="A3" i="81" l="1"/>
  <c r="H64" i="74" l="1"/>
  <c r="F64" i="74"/>
  <c r="L64" i="74"/>
  <c r="W21" i="80" l="1"/>
  <c r="W22" i="80" l="1"/>
  <c r="F77" i="74" l="1"/>
  <c r="S21" i="80" l="1"/>
  <c r="Q20" i="81"/>
  <c r="E32" i="83"/>
  <c r="U16" i="80" l="1"/>
  <c r="I30" i="83"/>
  <c r="Q21" i="81" l="1"/>
  <c r="I32" i="83"/>
  <c r="K30" i="83"/>
  <c r="G30" i="83"/>
  <c r="S19" i="81" l="1"/>
  <c r="M22" i="80" l="1"/>
  <c r="M49" i="69"/>
  <c r="I28" i="69"/>
  <c r="H77" i="74"/>
  <c r="Q30" i="81"/>
  <c r="O30" i="81"/>
  <c r="O21" i="81"/>
  <c r="K30" i="81"/>
  <c r="K21" i="81"/>
  <c r="Y16" i="80" l="1"/>
  <c r="M57" i="69"/>
  <c r="Q34" i="80"/>
  <c r="M34" i="80"/>
  <c r="L21" i="80"/>
  <c r="L22" i="80" l="1"/>
  <c r="M28" i="69"/>
  <c r="O28" i="69"/>
  <c r="K28" i="69"/>
  <c r="K49" i="69" l="1"/>
  <c r="G32" i="83" l="1"/>
  <c r="L77" i="74" l="1"/>
  <c r="J77" i="74"/>
  <c r="K57" i="69"/>
  <c r="O49" i="69"/>
  <c r="O57" i="69" l="1"/>
  <c r="I49" i="69"/>
  <c r="I57" i="69" s="1"/>
  <c r="I16" i="69"/>
  <c r="I29" i="69" s="1"/>
  <c r="S27" i="81" l="1"/>
  <c r="W33" i="80"/>
  <c r="A3" i="74"/>
  <c r="K32" i="83"/>
  <c r="O16" i="69"/>
  <c r="M16" i="69"/>
  <c r="M29" i="69" s="1"/>
  <c r="K29" i="69"/>
  <c r="S34" i="80"/>
  <c r="J80" i="74"/>
  <c r="E34" i="80"/>
  <c r="G34" i="80"/>
  <c r="K34" i="80"/>
  <c r="I21" i="81"/>
  <c r="G30" i="81"/>
  <c r="G21" i="81"/>
  <c r="S22" i="80"/>
  <c r="G22" i="80"/>
  <c r="I30" i="81"/>
  <c r="E30" i="81"/>
  <c r="E21" i="81"/>
  <c r="K22" i="80"/>
  <c r="E22" i="80"/>
  <c r="W34" i="80" l="1"/>
  <c r="O29" i="69"/>
  <c r="Y28" i="80" l="1"/>
  <c r="F30" i="74" l="1"/>
  <c r="E33" i="83"/>
  <c r="F41" i="74" l="1"/>
  <c r="F44" i="74" s="1"/>
  <c r="F79" i="74" s="1"/>
  <c r="F81" i="74" s="1"/>
  <c r="O21" i="80"/>
  <c r="U15" i="80" l="1"/>
  <c r="U21" i="80" s="1"/>
  <c r="O22" i="80"/>
  <c r="I73" i="69" s="1"/>
  <c r="I75" i="69" s="1"/>
  <c r="G22" i="83"/>
  <c r="Y15" i="80" l="1"/>
  <c r="Y21" i="80" s="1"/>
  <c r="U22" i="80"/>
  <c r="I76" i="69"/>
  <c r="G33" i="83"/>
  <c r="H30" i="74" l="1"/>
  <c r="H41" i="74" s="1"/>
  <c r="H44" i="74" s="1"/>
  <c r="H79" i="74" s="1"/>
  <c r="H81" i="74" s="1"/>
  <c r="Y22" i="80"/>
  <c r="O33" i="80"/>
  <c r="U33" i="80" l="1"/>
  <c r="O34" i="80"/>
  <c r="K73" i="69" s="1"/>
  <c r="K75" i="69" s="1"/>
  <c r="K76" i="69" s="1"/>
  <c r="U34" i="80" l="1"/>
  <c r="Y27" i="80"/>
  <c r="Y33" i="80" s="1"/>
  <c r="I22" i="83"/>
  <c r="Y34" i="80" l="1"/>
  <c r="I33" i="83"/>
  <c r="M20" i="81"/>
  <c r="J30" i="74" l="1"/>
  <c r="J41" i="74" s="1"/>
  <c r="J44" i="74" s="1"/>
  <c r="J79" i="74" s="1"/>
  <c r="J81" i="74" s="1"/>
  <c r="M21" i="81"/>
  <c r="M73" i="69" s="1"/>
  <c r="M75" i="69" s="1"/>
  <c r="M76" i="69" s="1"/>
  <c r="S18" i="81"/>
  <c r="S20" i="81" s="1"/>
  <c r="K22" i="83"/>
  <c r="S21" i="81" l="1"/>
  <c r="K33" i="83"/>
  <c r="M29" i="81"/>
  <c r="L30" i="74"/>
  <c r="L41" i="74" s="1"/>
  <c r="L44" i="74" s="1"/>
  <c r="L79" i="74" s="1"/>
  <c r="L81" i="74" s="1"/>
  <c r="M30" i="81" l="1"/>
  <c r="O73" i="69" s="1"/>
  <c r="O75" i="69" s="1"/>
  <c r="O76" i="69" s="1"/>
  <c r="S26" i="81"/>
  <c r="S29" i="81" s="1"/>
  <c r="S30" i="81" s="1"/>
  <c r="L86" i="74"/>
  <c r="L87" i="74" s="1"/>
</calcChain>
</file>

<file path=xl/sharedStrings.xml><?xml version="1.0" encoding="utf-8"?>
<sst xmlns="http://schemas.openxmlformats.org/spreadsheetml/2006/main" count="298" uniqueCount="208">
  <si>
    <t xml:space="preserve">         </t>
  </si>
  <si>
    <t>RAJTHANEE HOSPITAL PUBLIC COMPANY LIMITED AND ITS SUBSIDIARIES</t>
  </si>
  <si>
    <t>STATEMENT OF FINANCIAL POSITION</t>
  </si>
  <si>
    <t>CONSOLIDATED</t>
  </si>
  <si>
    <t>FINANCIAL STATEMENTS</t>
  </si>
  <si>
    <t>SEPARATE</t>
  </si>
  <si>
    <t>Notes</t>
  </si>
  <si>
    <t>ASSETS</t>
  </si>
  <si>
    <t>CURRENT ASSETS</t>
  </si>
  <si>
    <t>Cash and Cash Equivalents</t>
  </si>
  <si>
    <t>Trade and Other Current Receivables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</si>
  <si>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</si>
  <si>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</si>
  <si>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</si>
  <si>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</si>
  <si>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</si>
  <si>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</si>
  <si>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</si>
  <si>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</si>
  <si>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</si>
  <si>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Deferred Tax Assets</t>
  </si>
  <si>
    <t>Other Non-Current Assets</t>
  </si>
  <si>
    <t>TOTAL NON-CURRENT ASSETS</t>
  </si>
  <si>
    <t>TOTAL ASSETS</t>
  </si>
  <si>
    <t>Bank Deposits as Collateral</t>
  </si>
  <si>
    <t>LIABILITIES AND SHAREHOLDERS' EQUITY</t>
  </si>
  <si>
    <t>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</si>
  <si>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</si>
  <si>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</si>
  <si>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</si>
  <si>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</si>
  <si>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TOTAL CURRENT LIABILITIES</t>
  </si>
  <si>
    <t>NON-CURRENT LIABILITIES</t>
  </si>
  <si>
    <t>Lease Liabilities</t>
  </si>
  <si>
    <t>Deferred Tax 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</si>
  <si>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</si>
  <si>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</si>
  <si>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</si>
  <si>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</si>
  <si>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</si>
  <si>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</si>
  <si>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</si>
  <si>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</si>
  <si>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</si>
  <si>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</si>
  <si>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</si>
  <si>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</si>
  <si>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</si>
  <si>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Treasury Shares Reserve </t>
  </si>
  <si>
    <t xml:space="preserve">     Unappropriated</t>
  </si>
  <si>
    <t>Treasury Shares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</si>
  <si>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</si>
  <si>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</si>
  <si>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</si>
  <si>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</si>
  <si>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</si>
  <si>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</si>
  <si>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</si>
  <si>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</si>
  <si>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</si>
  <si>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</si>
  <si>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</si>
  <si>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</si>
  <si>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</si>
  <si>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</si>
  <si>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</si>
  <si>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</si>
  <si>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</si>
  <si>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</si>
  <si>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</si>
  <si>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 xml:space="preserve">Components of Other Comprehensive Income that will not </t>
  </si>
  <si>
    <t>Reclassified to Profit or Loss</t>
  </si>
  <si>
    <t xml:space="preserve">   Through Other Comprehensive Income - Net of Tax</t>
  </si>
  <si>
    <t xml:space="preserve">Total  Components of Other Comprehensive Income that </t>
  </si>
  <si>
    <t xml:space="preserve">   will not be reclassified to Profit or Loss - Net of Tax</t>
  </si>
  <si>
    <t xml:space="preserve">TOTAL OTHER COMPREHENSIVE INCOME (EXPENSE) </t>
  </si>
  <si>
    <t>FOR THE PERIOD - NET OF TAX</t>
  </si>
  <si>
    <t>PROFIT ATTRIBUTABLE TO:</t>
  </si>
  <si>
    <t>Equity Holders of the Company</t>
  </si>
  <si>
    <t>TOTAL</t>
  </si>
  <si>
    <t>TOTAL COMPREHENSIVE INCOME (EXPENSE) ATTRIBUTABLE TO:</t>
  </si>
  <si>
    <t>STATEMENT OF CHANGES IN SHAREHOLDERS' EQUITY</t>
  </si>
  <si>
    <t>CONSOLIDATED FINANCIAL STATEMENTS</t>
  </si>
  <si>
    <t>Total</t>
  </si>
  <si>
    <t>Non-Controlling</t>
  </si>
  <si>
    <t>Interests</t>
  </si>
  <si>
    <t>Equity Attributable</t>
  </si>
  <si>
    <t>to Owners of</t>
  </si>
  <si>
    <t>the Company</t>
  </si>
  <si>
    <t xml:space="preserve">Retained Earnings </t>
  </si>
  <si>
    <t>Appropriated</t>
  </si>
  <si>
    <t>Legal Reserve</t>
  </si>
  <si>
    <t>Reserve</t>
  </si>
  <si>
    <t>Unappropriated</t>
  </si>
  <si>
    <t>Issued and</t>
  </si>
  <si>
    <t>Paid-up</t>
  </si>
  <si>
    <t>Share Premium</t>
  </si>
  <si>
    <t>on Ordinary Shares</t>
  </si>
  <si>
    <t>Balance as at 1 January 2022</t>
  </si>
  <si>
    <t>SEPARATE  FINANCIAL STATEMENTS</t>
  </si>
  <si>
    <t>Other Components of</t>
  </si>
  <si>
    <t xml:space="preserve"> Shareholders' Equity</t>
  </si>
  <si>
    <t>STATEMENT OF CASH FLOWS</t>
  </si>
  <si>
    <t>CASH FLOWS FROM OPERATING ACTIVITIES</t>
  </si>
  <si>
    <t>Tax Expense (Income)</t>
  </si>
  <si>
    <t>Depreciation for Property, Plant and Equipment</t>
  </si>
  <si>
    <t>Depreciation for Right-of-Use Assets</t>
  </si>
  <si>
    <t>Transfer Fixed Assets to Expense</t>
  </si>
  <si>
    <t>Amortization for Intangible Assets</t>
  </si>
  <si>
    <t>Loss on Written-off of Trade and Other Current Receivables</t>
  </si>
  <si>
    <t>Employee Benefit Expense</t>
  </si>
  <si>
    <t>Dividend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</si>
  <si>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</si>
  <si>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</si>
  <si>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</si>
  <si>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</si>
  <si>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</si>
  <si>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Cash Received (Paid) from Operation Activities</t>
  </si>
  <si>
    <t>Cash Received from Interest Income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</si>
  <si>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</si>
  <si>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</si>
  <si>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</si>
  <si>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</si>
  <si>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NET CASH PROVIDED FROM (USED IN) INVESTING ACTIVITIES</t>
  </si>
  <si>
    <t>CASH FLOWS FROM FINANCING ACTIVITIES</t>
  </si>
  <si>
    <t>Cash Paid for Short-term Borrowings from Financial Institutions</t>
  </si>
  <si>
    <t>Cash Paid for Lease Liabilities</t>
  </si>
  <si>
    <t>Cash Paid for Interest Expense</t>
  </si>
  <si>
    <t>NET CASH PROVIDED FROM (USED IN) FINANCING ACTIVITIES</t>
  </si>
  <si>
    <t>NET CASH AND CASH EQUIVALENTS INCREASE (DECREASE)</t>
  </si>
  <si>
    <t>Accrued Medical Treatment Income</t>
  </si>
  <si>
    <t>Cash Paid for Corporate Income Tax</t>
  </si>
  <si>
    <t>Loss from Obsoleted Inventories (Reversal)</t>
  </si>
  <si>
    <t>Other Intangible Assets</t>
  </si>
  <si>
    <t>Gains on Invesments</t>
  </si>
  <si>
    <t>in Equity Designated at</t>
  </si>
  <si>
    <t>Cash Received from Dividend</t>
  </si>
  <si>
    <t>Cash Paid for Dividend</t>
  </si>
  <si>
    <t>Other Comprehensive Income</t>
  </si>
  <si>
    <t>Faive Value - Net of Tax</t>
  </si>
  <si>
    <t>31 December 2022</t>
  </si>
  <si>
    <t>Current Tax Assets</t>
  </si>
  <si>
    <t>Short-term Borrowings from Subsidiaries</t>
  </si>
  <si>
    <t>Long-term Borrowings from Financial Institutions</t>
  </si>
  <si>
    <t>Balance as at 1 January 2023</t>
  </si>
  <si>
    <t>Changes in Shareholders' Equity</t>
  </si>
  <si>
    <t>Total Changes in Shareholders' Equity</t>
  </si>
  <si>
    <t>Cash Received from Short-term Loans to Other Company</t>
  </si>
  <si>
    <t>Cash  Paid for Short-term Loans to Other Company</t>
  </si>
  <si>
    <t>Cash  Paid for Short-term Loans to Subsidiary</t>
  </si>
  <si>
    <t>Cash Paid for Short-term Borrowings from Subsidiaries</t>
  </si>
  <si>
    <t>Cash Paid for Long-term Borrowings from Financial Institution</t>
  </si>
  <si>
    <t>PROFIT FROM OPERATING ACTIVITIES</t>
  </si>
  <si>
    <t>The Proportion</t>
  </si>
  <si>
    <t>of Shareholding</t>
  </si>
  <si>
    <t>Gains (Loss) on Investment in Equity Designated at Fair Value</t>
  </si>
  <si>
    <t xml:space="preserve"> in Subsidiaries</t>
  </si>
  <si>
    <t>Current Non-Cash Assets Pledged as Collateral</t>
  </si>
  <si>
    <t xml:space="preserve">Current Portion of Long-term Borrowings from Financial Institutions </t>
  </si>
  <si>
    <t>Discount on the Changes The Proportion of Shareholding  in Subsidiaries</t>
  </si>
  <si>
    <t>Discount on the Changes</t>
  </si>
  <si>
    <t>Cash Received from Disposal of Property, Plant and Equipment</t>
  </si>
  <si>
    <t>Cash Received from Short-term Borrowings from Financial Institutions</t>
  </si>
  <si>
    <t>Cash Received from Short-term Borrowings from Subsidiaries</t>
  </si>
  <si>
    <t>Cash Received from Long-term Borrowings from Financial Institution</t>
  </si>
  <si>
    <t>Cash Received from Increase in Share Capital  of  Non-Controlling Interests</t>
  </si>
  <si>
    <t>Dividends</t>
  </si>
  <si>
    <t>Transfer to Retained Earnings</t>
  </si>
  <si>
    <t>Excess from the Change in the Proportion of the Subsidiary</t>
  </si>
  <si>
    <t>Cash Paid for Purchase of  Investments in Equity Instrument of  Listed Companies</t>
  </si>
  <si>
    <t xml:space="preserve">Cash Paid for Purchase of Intangible Assets </t>
  </si>
  <si>
    <t xml:space="preserve">  Legal Reserve</t>
  </si>
  <si>
    <t>Non-Current Provisions for Employee Benefits</t>
  </si>
  <si>
    <t>(Increase) Decrease for Bank Deposits as Collateral</t>
  </si>
  <si>
    <t>Cash Paid for investment to Subsidiaries</t>
  </si>
  <si>
    <t>Written-off Withholding Tax to Expense</t>
  </si>
  <si>
    <t>Cash Paid for purchase of Investments in Equity Instrument of Non-listed company</t>
  </si>
  <si>
    <t>Cash Paid for Assets Payables</t>
  </si>
  <si>
    <t>Bad Debts and Expected Credit Losses</t>
  </si>
  <si>
    <t>As at 31 December 2023</t>
  </si>
  <si>
    <t>31 December 2023</t>
  </si>
  <si>
    <t>Unit : Baht</t>
  </si>
  <si>
    <t>For the year ended 31 December 2023</t>
  </si>
  <si>
    <t>Balance as at  31 December 2022</t>
  </si>
  <si>
    <t>Balance as at  31 December 2023</t>
  </si>
  <si>
    <t>Loss on Written-off of  Fixed Assets</t>
  </si>
  <si>
    <t>Loss on Disposal of Assets</t>
  </si>
  <si>
    <t>PROFIT FOR THE YEAR</t>
  </si>
  <si>
    <t>OTHER COMPREHENSIVE INCOME (EXPENSE) FOR THE YEAR</t>
  </si>
  <si>
    <t>TOTAL COMPREHENSIVE INCOME (EXPENSE) FOR THE YEAR</t>
  </si>
  <si>
    <t>BASIC EARNINGS PER SHARE</t>
  </si>
  <si>
    <t>Profit for the Year</t>
  </si>
  <si>
    <t>Other Comprehensive Income (Expense) for the Year</t>
  </si>
  <si>
    <t>CASH AND CASH EQUIVALENTS AT ENDING OF THE YEAR</t>
  </si>
  <si>
    <t>CASH AND CASH EQUIVALENTS AT BEGINNING OF THE YEAR</t>
  </si>
  <si>
    <t>Adjustment to Profit for the Year for Cash Received (Paid) from Operations</t>
  </si>
  <si>
    <t>Loss on Written-off of  Intangible</t>
  </si>
  <si>
    <t>Gains (Loss) on Remeasurements of Defined Benefit Plans - Net of Tax</t>
  </si>
  <si>
    <t>Capital Increase of Non-Controlling Interests</t>
  </si>
  <si>
    <t>Dividends of Non-Controlling Interests</t>
  </si>
  <si>
    <t>Increase of Non-Controlling Interests Subsidiary</t>
  </si>
  <si>
    <t xml:space="preserve">Gain from Written-off of Other Current Payables </t>
  </si>
  <si>
    <t>Cash  Received from Sale of investment to Subsidiary</t>
  </si>
  <si>
    <t>Gain from Barter of Fixed Assets</t>
  </si>
  <si>
    <t>Cash Paid for Barter of Fixed Assets</t>
  </si>
  <si>
    <t>Cash  Received from Sale of Investments in Equity Instrument of  Listed Company</t>
  </si>
  <si>
    <t>Cash Paid for Deposit of Assets</t>
  </si>
  <si>
    <t>Cash Paid for Dividend of Non-Controlling Interests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</si>
</sst>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</numFmts>
  <fonts count="23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199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3" applyNumberFormat="1" applyFont="1" applyFill="1" applyBorder="1" applyAlignment="1"/>
    <xf numFmtId="166" fontId="2" fillId="0" borderId="0" xfId="5" applyNumberFormat="1" applyFont="1"/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0" fontId="13" fillId="0" borderId="0" xfId="11" applyFont="1"/>
    <xf numFmtId="43" fontId="13" fillId="0" borderId="0" xfId="1" applyFont="1" applyFill="1" applyBorder="1"/>
    <xf numFmtId="0" fontId="13" fillId="0" borderId="2" xfId="11" applyFont="1" applyBorder="1"/>
    <xf numFmtId="164" fontId="12" fillId="0" borderId="2" xfId="8" applyFont="1" applyFill="1" applyBorder="1" applyAlignment="1">
      <alignment horizont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3" fillId="0" borderId="0" xfId="0" applyFont="1"/>
    <xf numFmtId="0" fontId="13" fillId="0" borderId="0" xfId="11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12" fillId="0" borderId="0" xfId="11" applyFont="1"/>
    <xf numFmtId="166" fontId="13" fillId="0" borderId="0" xfId="1" applyNumberFormat="1" applyFont="1" applyFill="1"/>
    <xf numFmtId="166" fontId="13" fillId="0" borderId="0" xfId="11" applyNumberFormat="1" applyFont="1"/>
    <xf numFmtId="43" fontId="13" fillId="0" borderId="0" xfId="1" applyFont="1" applyFill="1"/>
    <xf numFmtId="0" fontId="13" fillId="0" borderId="0" xfId="11" quotePrefix="1" applyFont="1" applyAlignment="1">
      <alignment horizontal="center"/>
    </xf>
    <xf numFmtId="43" fontId="13" fillId="0" borderId="0" xfId="11" applyNumberFormat="1" applyFont="1"/>
    <xf numFmtId="43" fontId="12" fillId="0" borderId="0" xfId="1" applyFont="1" applyFill="1" applyBorder="1"/>
    <xf numFmtId="43" fontId="15" fillId="0" borderId="0" xfId="1" applyFont="1" applyFill="1" applyBorder="1"/>
    <xf numFmtId="0" fontId="13" fillId="0" borderId="0" xfId="12" applyFont="1"/>
    <xf numFmtId="0" fontId="12" fillId="0" borderId="0" xfId="11" applyFont="1" applyAlignment="1">
      <alignment horizontal="center"/>
    </xf>
    <xf numFmtId="43" fontId="13" fillId="0" borderId="0" xfId="1" applyFont="1" applyFill="1" applyBorder="1" applyAlignment="1">
      <alignment horizontal="center"/>
    </xf>
    <xf numFmtId="3" fontId="13" fillId="0" borderId="0" xfId="11" applyNumberFormat="1" applyFont="1"/>
    <xf numFmtId="0" fontId="12" fillId="0" borderId="2" xfId="0" applyFont="1" applyBorder="1" applyAlignment="1">
      <alignment horizontal="center"/>
    </xf>
    <xf numFmtId="0" fontId="13" fillId="0" borderId="1" xfId="11" applyFont="1" applyBorder="1" applyAlignment="1">
      <alignment horizontal="center"/>
    </xf>
    <xf numFmtId="166" fontId="13" fillId="0" borderId="0" xfId="0" applyNumberFormat="1" applyFont="1"/>
    <xf numFmtId="0" fontId="13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166" fontId="12" fillId="0" borderId="0" xfId="0" applyNumberFormat="1" applyFont="1"/>
    <xf numFmtId="0" fontId="13" fillId="0" borderId="0" xfId="10" applyFont="1"/>
    <xf numFmtId="0" fontId="13" fillId="0" borderId="0" xfId="0" applyFont="1" applyAlignment="1">
      <alignment horizontal="right"/>
    </xf>
    <xf numFmtId="0" fontId="14" fillId="0" borderId="0" xfId="0" applyFont="1"/>
    <xf numFmtId="166" fontId="13" fillId="0" borderId="0" xfId="0" applyNumberFormat="1" applyFont="1" applyAlignment="1">
      <alignment horizontal="center"/>
    </xf>
    <xf numFmtId="164" fontId="13" fillId="0" borderId="0" xfId="0" applyNumberFormat="1" applyFont="1"/>
    <xf numFmtId="166" fontId="13" fillId="0" borderId="0" xfId="11" quotePrefix="1" applyNumberFormat="1" applyFont="1" applyAlignment="1">
      <alignment horizontal="center"/>
    </xf>
    <xf numFmtId="164" fontId="12" fillId="0" borderId="0" xfId="8" applyFont="1" applyFill="1" applyAlignment="1">
      <alignment horizontal="center"/>
    </xf>
    <xf numFmtId="43" fontId="13" fillId="0" borderId="0" xfId="1" applyFont="1" applyFill="1" applyBorder="1" applyAlignment="1"/>
    <xf numFmtId="3" fontId="16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6" fillId="0" borderId="0" xfId="0" applyNumberFormat="1" applyFont="1"/>
    <xf numFmtId="0" fontId="1" fillId="0" borderId="0" xfId="0" applyFont="1" applyAlignment="1">
      <alignment horizontal="right" vertical="top" wrapText="1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43" fontId="1" fillId="0" borderId="0" xfId="1" applyFont="1" applyFill="1"/>
    <xf numFmtId="43" fontId="18" fillId="0" borderId="0" xfId="1" applyFont="1" applyFill="1"/>
    <xf numFmtId="43" fontId="18" fillId="0" borderId="0" xfId="1" applyFont="1" applyFill="1" applyBorder="1"/>
    <xf numFmtId="43" fontId="19" fillId="0" borderId="0" xfId="1" applyFont="1" applyFill="1" applyBorder="1"/>
    <xf numFmtId="43" fontId="18" fillId="0" borderId="0" xfId="1" applyFont="1" applyFill="1" applyAlignment="1">
      <alignment horizontal="right"/>
    </xf>
    <xf numFmtId="43" fontId="19" fillId="0" borderId="0" xfId="1" applyFont="1" applyFill="1"/>
    <xf numFmtId="164" fontId="12" fillId="0" borderId="0" xfId="8" applyFont="1" applyFill="1" applyBorder="1" applyAlignment="1">
      <alignment horizontal="center"/>
    </xf>
    <xf numFmtId="0" fontId="12" fillId="0" borderId="0" xfId="6" applyFont="1"/>
    <xf numFmtId="164" fontId="3" fillId="0" borderId="0" xfId="8" applyFont="1" applyFill="1" applyBorder="1" applyAlignment="1">
      <alignment horizontal="center"/>
    </xf>
    <xf numFmtId="0" fontId="19" fillId="0" borderId="0" xfId="11" applyFont="1"/>
    <xf numFmtId="0" fontId="19" fillId="0" borderId="0" xfId="0" applyFont="1"/>
    <xf numFmtId="0" fontId="18" fillId="0" borderId="0" xfId="0" applyFont="1"/>
    <xf numFmtId="0" fontId="19" fillId="0" borderId="0" xfId="2" applyNumberFormat="1" applyFont="1" applyFill="1"/>
    <xf numFmtId="0" fontId="19" fillId="0" borderId="0" xfId="6" applyFont="1"/>
    <xf numFmtId="0" fontId="19" fillId="0" borderId="0" xfId="7" applyFont="1"/>
    <xf numFmtId="0" fontId="20" fillId="0" borderId="0" xfId="7" applyFont="1"/>
    <xf numFmtId="0" fontId="21" fillId="0" borderId="0" xfId="6" applyFont="1"/>
    <xf numFmtId="0" fontId="22" fillId="0" borderId="0" xfId="6" applyFont="1"/>
    <xf numFmtId="0" fontId="20" fillId="0" borderId="0" xfId="6" applyFont="1"/>
    <xf numFmtId="0" fontId="1" fillId="0" borderId="0" xfId="11" applyFont="1"/>
    <xf numFmtId="0" fontId="2" fillId="0" borderId="0" xfId="5" applyFont="1" applyAlignment="1">
      <alignment horizontal="center"/>
    </xf>
    <xf numFmtId="43" fontId="19" fillId="0" borderId="0" xfId="1" applyFont="1" applyFill="1" applyAlignment="1">
      <alignment horizontal="center"/>
    </xf>
    <xf numFmtId="43" fontId="19" fillId="0" borderId="0" xfId="1" applyFont="1" applyFill="1" applyAlignment="1">
      <alignment horizontal="right"/>
    </xf>
    <xf numFmtId="43" fontId="19" fillId="0" borderId="2" xfId="1" applyFont="1" applyFill="1" applyBorder="1" applyAlignment="1">
      <alignment horizontal="center"/>
    </xf>
    <xf numFmtId="43" fontId="19" fillId="0" borderId="0" xfId="1" applyFont="1" applyFill="1" applyBorder="1" applyAlignment="1">
      <alignment horizontal="center"/>
    </xf>
    <xf numFmtId="43" fontId="19" fillId="0" borderId="1" xfId="1" quotePrefix="1" applyFont="1" applyFill="1" applyBorder="1" applyAlignment="1">
      <alignment horizontal="center"/>
    </xf>
    <xf numFmtId="43" fontId="19" fillId="0" borderId="1" xfId="1" applyFont="1" applyBorder="1" applyAlignment="1">
      <alignment horizontal="center"/>
    </xf>
    <xf numFmtId="43" fontId="18" fillId="0" borderId="0" xfId="1" applyFont="1"/>
    <xf numFmtId="43" fontId="19" fillId="0" borderId="0" xfId="1" applyFont="1" applyAlignment="1">
      <alignment horizontal="centerContinuous"/>
    </xf>
    <xf numFmtId="43" fontId="19" fillId="0" borderId="3" xfId="1" applyFont="1" applyFill="1" applyBorder="1"/>
    <xf numFmtId="43" fontId="19" fillId="0" borderId="4" xfId="1" applyFont="1" applyFill="1" applyBorder="1"/>
    <xf numFmtId="43" fontId="18" fillId="0" borderId="5" xfId="1" applyFont="1" applyFill="1" applyBorder="1" applyAlignment="1">
      <alignment horizontal="right"/>
    </xf>
    <xf numFmtId="43" fontId="19" fillId="0" borderId="2" xfId="1" applyFont="1" applyFill="1" applyBorder="1"/>
    <xf numFmtId="43" fontId="6" fillId="0" borderId="0" xfId="1" applyFont="1" applyFill="1" applyAlignment="1">
      <alignment horizontal="center"/>
    </xf>
    <xf numFmtId="43" fontId="3" fillId="0" borderId="0" xfId="1" applyFont="1" applyFill="1" applyAlignment="1">
      <alignment horizontal="center"/>
    </xf>
    <xf numFmtId="43" fontId="6" fillId="0" borderId="0" xfId="1" applyFont="1" applyFill="1" applyAlignment="1">
      <alignment horizontal="right"/>
    </xf>
    <xf numFmtId="43" fontId="12" fillId="0" borderId="0" xfId="1" applyFont="1" applyFill="1" applyAlignment="1">
      <alignment horizontal="right"/>
    </xf>
    <xf numFmtId="43" fontId="12" fillId="0" borderId="2" xfId="1" applyFont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43" fontId="6" fillId="0" borderId="1" xfId="1" applyFont="1" applyBorder="1" applyAlignment="1">
      <alignment horizontal="center"/>
    </xf>
    <xf numFmtId="43" fontId="6" fillId="0" borderId="0" xfId="1" applyFont="1" applyFill="1" applyBorder="1" applyAlignment="1">
      <alignment horizontal="center"/>
    </xf>
    <xf numFmtId="43" fontId="3" fillId="0" borderId="0" xfId="1" applyFont="1" applyAlignment="1">
      <alignment horizontal="center"/>
    </xf>
    <xf numFmtId="43" fontId="1" fillId="0" borderId="0" xfId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/>
    </xf>
    <xf numFmtId="43" fontId="1" fillId="0" borderId="0" xfId="1" applyFont="1" applyFill="1" applyBorder="1"/>
    <xf numFmtId="43" fontId="6" fillId="0" borderId="3" xfId="1" applyFont="1" applyFill="1" applyBorder="1"/>
    <xf numFmtId="43" fontId="1" fillId="0" borderId="1" xfId="1" applyFont="1" applyFill="1" applyBorder="1"/>
    <xf numFmtId="43" fontId="2" fillId="0" borderId="1" xfId="1" applyFont="1" applyFill="1" applyBorder="1"/>
    <xf numFmtId="43" fontId="6" fillId="0" borderId="2" xfId="1" applyFont="1" applyFill="1" applyBorder="1"/>
    <xf numFmtId="43" fontId="3" fillId="0" borderId="2" xfId="1" applyFont="1" applyFill="1" applyBorder="1"/>
    <xf numFmtId="43" fontId="6" fillId="0" borderId="1" xfId="1" applyFont="1" applyFill="1" applyBorder="1"/>
    <xf numFmtId="43" fontId="6" fillId="0" borderId="4" xfId="1" applyFont="1" applyFill="1" applyBorder="1"/>
    <xf numFmtId="43" fontId="4" fillId="0" borderId="0" xfId="1" applyFont="1" applyFill="1" applyBorder="1"/>
    <xf numFmtId="43" fontId="2" fillId="0" borderId="0" xfId="1" applyFont="1"/>
    <xf numFmtId="43" fontId="4" fillId="0" borderId="0" xfId="1" applyFont="1"/>
    <xf numFmtId="43" fontId="4" fillId="0" borderId="0" xfId="1" applyFont="1" applyFill="1"/>
    <xf numFmtId="43" fontId="3" fillId="0" borderId="0" xfId="1" applyFont="1" applyFill="1" applyAlignment="1">
      <alignment horizontal="right"/>
    </xf>
    <xf numFmtId="43" fontId="3" fillId="0" borderId="2" xfId="1" applyFont="1" applyFill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top"/>
    </xf>
    <xf numFmtId="43" fontId="12" fillId="0" borderId="2" xfId="1" applyFont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43" fontId="12" fillId="0" borderId="0" xfId="1" applyFont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3" fillId="0" borderId="3" xfId="1" applyFont="1" applyFill="1" applyBorder="1" applyAlignment="1">
      <alignment horizontal="center"/>
    </xf>
    <xf numFmtId="43" fontId="3" fillId="0" borderId="4" xfId="1" applyFont="1" applyFill="1" applyBorder="1" applyAlignment="1">
      <alignment horizontal="center"/>
    </xf>
    <xf numFmtId="43" fontId="12" fillId="0" borderId="1" xfId="1" applyFont="1" applyBorder="1" applyAlignment="1">
      <alignment horizontal="center"/>
    </xf>
    <xf numFmtId="43" fontId="3" fillId="0" borderId="0" xfId="1" applyFont="1" applyFill="1" applyBorder="1" applyAlignment="1">
      <alignment horizontal="center" vertical="top"/>
    </xf>
    <xf numFmtId="43" fontId="12" fillId="0" borderId="2" xfId="1" applyFont="1" applyFill="1" applyBorder="1" applyAlignment="1">
      <alignment horizontal="center"/>
    </xf>
    <xf numFmtId="43" fontId="12" fillId="0" borderId="0" xfId="1" applyFont="1" applyFill="1" applyBorder="1" applyAlignment="1">
      <alignment horizontal="center"/>
    </xf>
    <xf numFmtId="43" fontId="12" fillId="0" borderId="1" xfId="1" applyFont="1" applyFill="1" applyBorder="1" applyAlignment="1">
      <alignment horizontal="center"/>
    </xf>
    <xf numFmtId="43" fontId="2" fillId="0" borderId="0" xfId="1" applyFont="1" applyFill="1" applyBorder="1" applyAlignment="1">
      <alignment horizontal="right"/>
    </xf>
    <xf numFmtId="43" fontId="12" fillId="0" borderId="1" xfId="1" quotePrefix="1" applyFont="1" applyBorder="1" applyAlignment="1">
      <alignment horizontal="center"/>
    </xf>
    <xf numFmtId="43" fontId="14" fillId="0" borderId="0" xfId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43" fontId="17" fillId="0" borderId="0" xfId="1" applyFont="1" applyAlignment="1">
      <alignment horizontal="center"/>
    </xf>
    <xf numFmtId="43" fontId="13" fillId="0" borderId="0" xfId="1" applyFont="1" applyAlignment="1">
      <alignment horizontal="center"/>
    </xf>
    <xf numFmtId="43" fontId="13" fillId="0" borderId="2" xfId="1" applyFont="1" applyFill="1" applyBorder="1"/>
    <xf numFmtId="43" fontId="13" fillId="0" borderId="1" xfId="1" applyFont="1" applyFill="1" applyBorder="1"/>
    <xf numFmtId="43" fontId="12" fillId="0" borderId="3" xfId="1" applyFont="1" applyFill="1" applyBorder="1"/>
    <xf numFmtId="43" fontId="12" fillId="0" borderId="0" xfId="1" applyFont="1" applyFill="1"/>
    <xf numFmtId="43" fontId="12" fillId="0" borderId="1" xfId="1" applyFont="1" applyFill="1" applyBorder="1"/>
    <xf numFmtId="43" fontId="12" fillId="0" borderId="4" xfId="1" applyFont="1" applyFill="1" applyBorder="1"/>
    <xf numFmtId="43" fontId="13" fillId="0" borderId="0" xfId="1" applyFont="1"/>
    <xf numFmtId="43" fontId="13" fillId="0" borderId="0" xfId="1" applyFont="1" applyFill="1" applyBorder="1" applyAlignment="1">
      <alignment horizontal="right" vertical="top" wrapText="1"/>
    </xf>
    <xf numFmtId="43" fontId="13" fillId="0" borderId="0" xfId="0" applyNumberFormat="1" applyFont="1"/>
    <xf numFmtId="43" fontId="19" fillId="0" borderId="0" xfId="1" applyFont="1" applyFill="1" applyBorder="1" applyAlignment="1">
      <alignment horizontal="center"/>
    </xf>
    <xf numFmtId="164" fontId="12" fillId="0" borderId="0" xfId="8" applyFont="1" applyFill="1" applyAlignment="1">
      <alignment horizontal="center"/>
    </xf>
    <xf numFmtId="43" fontId="19" fillId="0" borderId="2" xfId="1" applyFont="1" applyFill="1" applyBorder="1" applyAlignment="1">
      <alignment horizontal="center"/>
    </xf>
    <xf numFmtId="43" fontId="12" fillId="0" borderId="0" xfId="1" applyFont="1" applyBorder="1" applyAlignment="1">
      <alignment horizontal="center"/>
    </xf>
    <xf numFmtId="43" fontId="19" fillId="0" borderId="0" xfId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43" fontId="12" fillId="0" borderId="2" xfId="1" applyFont="1" applyBorder="1" applyAlignment="1">
      <alignment horizontal="center"/>
    </xf>
    <xf numFmtId="43" fontId="19" fillId="0" borderId="2" xfId="1" applyFont="1" applyBorder="1" applyAlignment="1">
      <alignment horizontal="center"/>
    </xf>
    <xf numFmtId="43" fontId="3" fillId="0" borderId="2" xfId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43" fontId="3" fillId="0" borderId="1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top"/>
    </xf>
    <xf numFmtId="43" fontId="3" fillId="0" borderId="1" xfId="1" applyFont="1" applyFill="1" applyBorder="1" applyAlignment="1">
      <alignment horizontal="center" vertical="top"/>
    </xf>
    <xf numFmtId="43" fontId="12" fillId="0" borderId="0" xfId="1" applyFont="1" applyFill="1" applyBorder="1" applyAlignment="1">
      <alignment horizontal="center"/>
    </xf>
    <xf numFmtId="43" fontId="12" fillId="0" borderId="0" xfId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43" fontId="12" fillId="0" borderId="2" xfId="1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0"/>
  <sheetViews>
    <sheetView tabSelected="1" view="pageBreakPreview" topLeftCell="A65" zoomScale="64" zoomScaleSheetLayoutView="64" workbookViewId="0">
      <selection activeCell="O74" sqref="O74"/>
    </sheetView>
  </sheetViews>
  <sheetFormatPr defaultColWidth="9.08984375" defaultRowHeight="22.5" x14ac:dyDescent="0.7"/>
  <cols>
    <col min="1" max="1" width="3" style="48" customWidth="1"/>
    <col min="2" max="2" width="1.90625" style="48" customWidth="1"/>
    <col min="3" max="3" width="3" style="48" customWidth="1"/>
    <col min="4" max="4" width="22.36328125" style="48" customWidth="1"/>
    <col min="5" max="5" width="27.7265625" style="48" customWidth="1"/>
    <col min="6" max="6" width="1.36328125" style="48" customWidth="1"/>
    <col min="7" max="7" width="9.6328125" style="56" customWidth="1"/>
    <col min="8" max="8" width="1.453125" style="56" customWidth="1"/>
    <col min="9" max="9" width="18.08984375" style="93" customWidth="1"/>
    <col min="10" max="10" width="1.54296875" style="119" customWidth="1"/>
    <col min="11" max="11" width="17.26953125" style="93" customWidth="1"/>
    <col min="12" max="12" width="1.453125" style="119" customWidth="1"/>
    <col min="13" max="13" width="16.453125" style="93" customWidth="1"/>
    <col min="14" max="14" width="2.08984375" style="119" customWidth="1"/>
    <col min="15" max="15" width="17.90625" style="93" customWidth="1"/>
    <col min="16" max="16" width="12.90625" style="48" bestFit="1" customWidth="1"/>
    <col min="17" max="17" width="11.90625" style="48" bestFit="1" customWidth="1"/>
    <col min="18" max="19" width="11.453125" style="48" bestFit="1" customWidth="1"/>
    <col min="20" max="20" width="9.08984375" style="48"/>
    <col min="21" max="21" width="12.90625" style="48" bestFit="1" customWidth="1"/>
    <col min="22" max="22" width="11.453125" style="48" bestFit="1" customWidth="1"/>
    <col min="23" max="23" width="9.08984375" style="48"/>
    <col min="24" max="24" width="11" style="48" bestFit="1" customWidth="1"/>
    <col min="25" max="16384" width="9.08984375" style="48"/>
  </cols>
  <sheetData>
    <row r="1" spans="1:22" ht="26.25" customHeight="1" x14ac:dyDescent="0.7">
      <c r="A1" s="178" t="s">
        <v>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22" x14ac:dyDescent="0.7">
      <c r="A2" s="178" t="s">
        <v>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</row>
    <row r="3" spans="1:22" x14ac:dyDescent="0.7">
      <c r="A3" s="178" t="s">
        <v>179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</row>
    <row r="4" spans="1:22" x14ac:dyDescent="0.7">
      <c r="A4" s="83"/>
      <c r="B4" s="83"/>
      <c r="C4" s="83"/>
      <c r="D4" s="83"/>
      <c r="E4" s="83"/>
      <c r="F4" s="83"/>
      <c r="G4" s="83"/>
      <c r="H4" s="83"/>
      <c r="I4" s="113"/>
      <c r="J4" s="113"/>
      <c r="K4" s="113"/>
      <c r="L4" s="113"/>
      <c r="M4" s="113"/>
      <c r="N4" s="113"/>
      <c r="O4" s="114" t="s">
        <v>181</v>
      </c>
    </row>
    <row r="5" spans="1:22" ht="23.25" customHeight="1" x14ac:dyDescent="0.7">
      <c r="A5" s="50"/>
      <c r="B5" s="50"/>
      <c r="C5" s="50"/>
      <c r="D5" s="50"/>
      <c r="E5" s="51"/>
      <c r="F5" s="51"/>
      <c r="G5" s="51"/>
      <c r="H5" s="51"/>
      <c r="I5" s="179" t="s">
        <v>3</v>
      </c>
      <c r="J5" s="179"/>
      <c r="K5" s="179"/>
      <c r="L5" s="115"/>
      <c r="M5" s="179" t="s">
        <v>5</v>
      </c>
      <c r="N5" s="179"/>
      <c r="O5" s="179"/>
    </row>
    <row r="6" spans="1:22" ht="23.25" customHeight="1" x14ac:dyDescent="0.7">
      <c r="E6" s="98"/>
      <c r="F6" s="98"/>
      <c r="G6" s="98"/>
      <c r="H6" s="98"/>
      <c r="I6" s="177" t="s">
        <v>4</v>
      </c>
      <c r="J6" s="177"/>
      <c r="K6" s="177"/>
      <c r="L6" s="116"/>
      <c r="M6" s="177" t="s">
        <v>4</v>
      </c>
      <c r="N6" s="177"/>
      <c r="O6" s="177"/>
    </row>
    <row r="7" spans="1:22" s="55" customFormat="1" x14ac:dyDescent="0.7">
      <c r="A7" s="52"/>
      <c r="B7" s="52"/>
      <c r="C7" s="52"/>
      <c r="D7" s="52"/>
      <c r="E7" s="52"/>
      <c r="F7" s="52"/>
      <c r="G7" s="53" t="s">
        <v>6</v>
      </c>
      <c r="H7" s="54"/>
      <c r="I7" s="117" t="s">
        <v>180</v>
      </c>
      <c r="J7" s="118"/>
      <c r="K7" s="117" t="s">
        <v>140</v>
      </c>
      <c r="L7" s="118"/>
      <c r="M7" s="117" t="s">
        <v>180</v>
      </c>
      <c r="N7" s="118"/>
      <c r="O7" s="117" t="s">
        <v>140</v>
      </c>
    </row>
    <row r="8" spans="1:22" x14ac:dyDescent="0.7">
      <c r="A8" s="58" t="s">
        <v>7</v>
      </c>
      <c r="N8" s="120"/>
      <c r="O8" s="116"/>
      <c r="P8" s="84"/>
      <c r="Q8" s="84"/>
      <c r="R8" s="84"/>
      <c r="S8" s="84"/>
      <c r="T8" s="84"/>
      <c r="U8" s="84"/>
      <c r="V8" s="84"/>
    </row>
    <row r="9" spans="1:22" x14ac:dyDescent="0.7">
      <c r="B9" s="58" t="s">
        <v>8</v>
      </c>
      <c r="J9" s="93"/>
      <c r="L9" s="93"/>
      <c r="N9" s="93"/>
      <c r="P9" s="68"/>
      <c r="R9" s="49"/>
      <c r="S9" s="68"/>
      <c r="T9" s="68"/>
      <c r="U9" s="68"/>
    </row>
    <row r="10" spans="1:22" ht="24" customHeight="1" x14ac:dyDescent="0.7">
      <c r="C10" s="48" t="s">
        <v>9</v>
      </c>
      <c r="G10" s="62">
        <v>7</v>
      </c>
      <c r="H10" s="62"/>
      <c r="I10" s="93">
        <v>334528856.95999998</v>
      </c>
      <c r="J10" s="93"/>
      <c r="K10" s="93">
        <v>237077963.84</v>
      </c>
      <c r="L10" s="93"/>
      <c r="M10" s="93">
        <v>19841293.989999998</v>
      </c>
      <c r="N10" s="93"/>
      <c r="O10" s="93">
        <v>34268169.920000002</v>
      </c>
      <c r="Q10" s="63"/>
      <c r="R10" s="60"/>
      <c r="S10" s="49"/>
      <c r="V10" s="63"/>
    </row>
    <row r="11" spans="1:22" ht="24" customHeight="1" x14ac:dyDescent="0.7">
      <c r="C11" s="55" t="s">
        <v>10</v>
      </c>
      <c r="G11" s="62">
        <v>8</v>
      </c>
      <c r="H11" s="62"/>
      <c r="I11" s="93">
        <v>175354872.19</v>
      </c>
      <c r="J11" s="93"/>
      <c r="K11" s="93">
        <v>220498832.45999998</v>
      </c>
      <c r="L11" s="93"/>
      <c r="M11" s="93">
        <v>159633228.16</v>
      </c>
      <c r="N11" s="93"/>
      <c r="O11" s="119">
        <v>208061191.67999998</v>
      </c>
      <c r="P11" s="65"/>
      <c r="Q11" s="63"/>
      <c r="R11" s="60"/>
      <c r="S11" s="49"/>
      <c r="V11" s="63"/>
    </row>
    <row r="12" spans="1:22" ht="24" customHeight="1" x14ac:dyDescent="0.7">
      <c r="C12" s="55" t="s">
        <v>130</v>
      </c>
      <c r="G12" s="62">
        <v>9</v>
      </c>
      <c r="H12" s="62"/>
      <c r="I12" s="93">
        <v>262056839.08000004</v>
      </c>
      <c r="J12" s="93"/>
      <c r="K12" s="93">
        <v>469353318.37</v>
      </c>
      <c r="L12" s="93"/>
      <c r="M12" s="93">
        <v>232244589.45000002</v>
      </c>
      <c r="N12" s="93"/>
      <c r="O12" s="119">
        <v>389091052.44999999</v>
      </c>
      <c r="P12" s="65"/>
      <c r="Q12" s="63"/>
      <c r="R12" s="60"/>
      <c r="S12" s="49"/>
      <c r="V12" s="63"/>
    </row>
    <row r="13" spans="1:22" ht="24" customHeight="1" x14ac:dyDescent="0.7">
      <c r="C13" s="48" t="s">
        <v>11</v>
      </c>
      <c r="G13" s="62">
        <v>10</v>
      </c>
      <c r="H13" s="62"/>
      <c r="I13" s="96">
        <v>51113097.520000003</v>
      </c>
      <c r="J13" s="93"/>
      <c r="K13" s="96">
        <v>45258480.520000003</v>
      </c>
      <c r="L13" s="93"/>
      <c r="M13" s="96">
        <v>42431552.960000001</v>
      </c>
      <c r="N13" s="93"/>
      <c r="O13" s="96">
        <v>36747537.430000007</v>
      </c>
      <c r="P13" s="65"/>
      <c r="Q13" s="63"/>
      <c r="R13" s="60"/>
      <c r="S13" s="49"/>
      <c r="V13" s="63"/>
    </row>
    <row r="14" spans="1:22" ht="24" customHeight="1" x14ac:dyDescent="0.7">
      <c r="C14" s="48" t="s">
        <v>141</v>
      </c>
      <c r="G14" s="62"/>
      <c r="H14" s="62"/>
      <c r="I14" s="96">
        <v>2134057.31</v>
      </c>
      <c r="J14" s="93"/>
      <c r="K14" s="96">
        <v>10439073.340000004</v>
      </c>
      <c r="L14" s="93"/>
      <c r="M14" s="96">
        <v>0</v>
      </c>
      <c r="N14" s="93"/>
      <c r="O14" s="96">
        <v>0</v>
      </c>
      <c r="P14" s="65"/>
      <c r="Q14" s="63"/>
      <c r="R14" s="60"/>
      <c r="S14" s="49"/>
      <c r="V14" s="63"/>
    </row>
    <row r="15" spans="1:22" ht="24" customHeight="1" x14ac:dyDescent="0.7">
      <c r="C15" s="48" t="s">
        <v>12</v>
      </c>
      <c r="G15" s="62"/>
      <c r="I15" s="94">
        <v>3243704.06</v>
      </c>
      <c r="J15" s="93"/>
      <c r="K15" s="94">
        <v>3676847.37</v>
      </c>
      <c r="L15" s="94"/>
      <c r="M15" s="94">
        <v>1510344.0899999999</v>
      </c>
      <c r="N15" s="94"/>
      <c r="O15" s="96">
        <v>1728129.66</v>
      </c>
      <c r="P15" s="65"/>
      <c r="Q15" s="63"/>
      <c r="R15" s="60"/>
      <c r="S15" s="49"/>
      <c r="V15" s="63"/>
    </row>
    <row r="16" spans="1:22" ht="25.5" customHeight="1" x14ac:dyDescent="0.7">
      <c r="C16" s="58" t="s">
        <v>13</v>
      </c>
      <c r="I16" s="121">
        <f>SUM(I10:I15)</f>
        <v>828431427.11999989</v>
      </c>
      <c r="J16" s="93"/>
      <c r="K16" s="121">
        <f>SUM(K10:K15)</f>
        <v>986304515.89999998</v>
      </c>
      <c r="L16" s="95"/>
      <c r="M16" s="121">
        <f>SUM(M10:M15)</f>
        <v>455661008.64999998</v>
      </c>
      <c r="N16" s="95"/>
      <c r="O16" s="121">
        <f>SUM(O10:O15)</f>
        <v>669896081.13999999</v>
      </c>
      <c r="S16" s="49"/>
    </row>
    <row r="17" spans="2:22" ht="25.5" customHeight="1" x14ac:dyDescent="0.7">
      <c r="B17" s="58" t="s">
        <v>14</v>
      </c>
      <c r="D17" s="58"/>
      <c r="I17" s="95"/>
      <c r="J17" s="93"/>
      <c r="K17" s="95"/>
      <c r="L17" s="95"/>
      <c r="M17" s="95"/>
      <c r="N17" s="95"/>
      <c r="O17" s="95"/>
      <c r="S17" s="49"/>
    </row>
    <row r="18" spans="2:22" ht="25.5" customHeight="1" x14ac:dyDescent="0.7">
      <c r="B18" s="58"/>
      <c r="C18" s="48" t="s">
        <v>24</v>
      </c>
      <c r="D18" s="58"/>
      <c r="G18" s="56">
        <v>11</v>
      </c>
      <c r="I18" s="94">
        <v>8802723.1999999993</v>
      </c>
      <c r="J18" s="93"/>
      <c r="K18" s="96">
        <v>8762725.7599999998</v>
      </c>
      <c r="L18" s="95"/>
      <c r="M18" s="94">
        <v>0</v>
      </c>
      <c r="N18" s="95"/>
      <c r="O18" s="94">
        <v>0</v>
      </c>
      <c r="S18" s="49"/>
    </row>
    <row r="19" spans="2:22" ht="24" customHeight="1" x14ac:dyDescent="0.7">
      <c r="C19" s="48" t="s">
        <v>15</v>
      </c>
      <c r="G19" s="62">
        <v>12.1</v>
      </c>
      <c r="H19" s="62"/>
      <c r="I19" s="96">
        <v>133646660</v>
      </c>
      <c r="J19" s="96"/>
      <c r="K19" s="96">
        <v>91980000</v>
      </c>
      <c r="L19" s="93"/>
      <c r="M19" s="96">
        <v>133646660</v>
      </c>
      <c r="N19" s="93"/>
      <c r="O19" s="96">
        <v>91980000</v>
      </c>
      <c r="P19" s="65"/>
      <c r="Q19" s="63"/>
      <c r="R19" s="60"/>
      <c r="S19" s="49"/>
      <c r="V19" s="63"/>
    </row>
    <row r="20" spans="2:22" ht="23.4" customHeight="1" x14ac:dyDescent="0.7">
      <c r="C20" s="48" t="s">
        <v>16</v>
      </c>
      <c r="G20" s="62">
        <v>13</v>
      </c>
      <c r="H20" s="62"/>
      <c r="I20" s="96">
        <v>0</v>
      </c>
      <c r="J20" s="96"/>
      <c r="K20" s="96">
        <v>0</v>
      </c>
      <c r="L20" s="93"/>
      <c r="M20" s="96">
        <v>1376895290</v>
      </c>
      <c r="N20" s="93"/>
      <c r="O20" s="96">
        <v>825678660</v>
      </c>
      <c r="P20" s="65"/>
      <c r="Q20" s="63"/>
      <c r="R20" s="60"/>
      <c r="S20" s="49"/>
      <c r="V20" s="63"/>
    </row>
    <row r="21" spans="2:22" ht="24" customHeight="1" x14ac:dyDescent="0.7">
      <c r="C21" s="48" t="s">
        <v>17</v>
      </c>
      <c r="G21" s="62">
        <v>14</v>
      </c>
      <c r="H21" s="62"/>
      <c r="I21" s="96">
        <v>2450337357.9400001</v>
      </c>
      <c r="J21" s="96"/>
      <c r="K21" s="96">
        <v>1869494406.9700003</v>
      </c>
      <c r="L21" s="93"/>
      <c r="M21" s="96">
        <v>1226055322.0099995</v>
      </c>
      <c r="N21" s="93"/>
      <c r="O21" s="96">
        <v>1256218294.3299999</v>
      </c>
      <c r="P21" s="65"/>
      <c r="Q21" s="63"/>
      <c r="R21" s="60"/>
      <c r="S21" s="49"/>
      <c r="U21" s="63"/>
      <c r="V21" s="63"/>
    </row>
    <row r="22" spans="2:22" ht="24" customHeight="1" x14ac:dyDescent="0.7">
      <c r="C22" s="48" t="s">
        <v>18</v>
      </c>
      <c r="G22" s="62">
        <v>15.1</v>
      </c>
      <c r="H22" s="62"/>
      <c r="I22" s="96">
        <v>174695.88999999969</v>
      </c>
      <c r="J22" s="96"/>
      <c r="K22" s="96">
        <v>180049.2</v>
      </c>
      <c r="L22" s="93"/>
      <c r="M22" s="96">
        <v>73671.23000000001</v>
      </c>
      <c r="N22" s="93"/>
      <c r="O22" s="96">
        <v>23926.179999999993</v>
      </c>
      <c r="P22" s="65"/>
      <c r="Q22" s="63"/>
      <c r="R22" s="60"/>
      <c r="S22" s="49"/>
      <c r="U22" s="49"/>
      <c r="V22" s="63"/>
    </row>
    <row r="23" spans="2:22" ht="24" customHeight="1" x14ac:dyDescent="0.7">
      <c r="C23" s="48" t="s">
        <v>19</v>
      </c>
      <c r="G23" s="62">
        <v>16</v>
      </c>
      <c r="H23" s="62"/>
      <c r="I23" s="96">
        <v>87802508.739999995</v>
      </c>
      <c r="J23" s="96"/>
      <c r="K23" s="96">
        <v>87802508.739999995</v>
      </c>
      <c r="L23" s="93"/>
      <c r="M23" s="96">
        <v>0</v>
      </c>
      <c r="N23" s="93"/>
      <c r="O23" s="96">
        <v>0</v>
      </c>
      <c r="P23" s="65"/>
      <c r="Q23" s="63"/>
      <c r="R23" s="60"/>
      <c r="S23" s="49"/>
      <c r="U23" s="63"/>
      <c r="V23" s="63"/>
    </row>
    <row r="24" spans="2:22" ht="24" customHeight="1" x14ac:dyDescent="0.7">
      <c r="C24" s="55" t="s">
        <v>133</v>
      </c>
      <c r="G24" s="62">
        <v>17</v>
      </c>
      <c r="H24" s="62"/>
      <c r="I24" s="96">
        <v>8347966.5400000019</v>
      </c>
      <c r="J24" s="96"/>
      <c r="K24" s="96">
        <v>7144828.7700000033</v>
      </c>
      <c r="L24" s="93"/>
      <c r="M24" s="96">
        <v>2940530.9400000013</v>
      </c>
      <c r="N24" s="93"/>
      <c r="O24" s="96">
        <v>4387702.2900000028</v>
      </c>
      <c r="P24" s="65"/>
      <c r="Q24" s="63"/>
      <c r="R24" s="60"/>
      <c r="S24" s="49"/>
      <c r="U24" s="63"/>
      <c r="V24" s="63"/>
    </row>
    <row r="25" spans="2:22" ht="24" customHeight="1" x14ac:dyDescent="0.7">
      <c r="C25" s="48" t="s">
        <v>20</v>
      </c>
      <c r="G25" s="62">
        <v>18</v>
      </c>
      <c r="H25" s="62"/>
      <c r="I25" s="96">
        <v>33738118.18</v>
      </c>
      <c r="J25" s="96"/>
      <c r="K25" s="96">
        <v>38874868.799999997</v>
      </c>
      <c r="L25" s="93"/>
      <c r="M25" s="96">
        <v>25466454.039999999</v>
      </c>
      <c r="N25" s="93"/>
      <c r="O25" s="96">
        <v>31709148.489999998</v>
      </c>
      <c r="P25" s="65"/>
      <c r="Q25" s="63"/>
      <c r="R25" s="60"/>
      <c r="S25" s="49"/>
      <c r="V25" s="63"/>
    </row>
    <row r="26" spans="2:22" ht="24" customHeight="1" x14ac:dyDescent="0.7">
      <c r="C26" s="48" t="s">
        <v>157</v>
      </c>
      <c r="G26" s="62">
        <v>12.2</v>
      </c>
      <c r="H26" s="62"/>
      <c r="I26" s="96">
        <v>446875000</v>
      </c>
      <c r="J26" s="96"/>
      <c r="K26" s="96">
        <v>671875000</v>
      </c>
      <c r="L26" s="93"/>
      <c r="M26" s="96">
        <v>446875000</v>
      </c>
      <c r="N26" s="93"/>
      <c r="O26" s="96">
        <v>671875000</v>
      </c>
      <c r="P26" s="65"/>
      <c r="Q26" s="63"/>
      <c r="R26" s="60"/>
      <c r="S26" s="49"/>
      <c r="V26" s="63"/>
    </row>
    <row r="27" spans="2:22" ht="24" customHeight="1" x14ac:dyDescent="0.7">
      <c r="C27" s="48" t="s">
        <v>21</v>
      </c>
      <c r="G27" s="56">
        <v>19</v>
      </c>
      <c r="I27" s="94">
        <v>22003976.760000002</v>
      </c>
      <c r="J27" s="96"/>
      <c r="K27" s="94">
        <v>25488810.390000001</v>
      </c>
      <c r="L27" s="93"/>
      <c r="M27" s="94">
        <v>3319014</v>
      </c>
      <c r="N27" s="93"/>
      <c r="O27" s="94">
        <v>1001378.7</v>
      </c>
      <c r="P27" s="65"/>
      <c r="Q27" s="63"/>
      <c r="R27" s="60"/>
      <c r="S27" s="49"/>
      <c r="V27" s="63"/>
    </row>
    <row r="28" spans="2:22" ht="24" customHeight="1" x14ac:dyDescent="0.7">
      <c r="C28" s="58" t="s">
        <v>22</v>
      </c>
      <c r="I28" s="121">
        <f>SUM(I18:I27)</f>
        <v>3191729007.2499995</v>
      </c>
      <c r="J28" s="96"/>
      <c r="K28" s="121">
        <f>SUM(K18:K27)</f>
        <v>2801603198.6300001</v>
      </c>
      <c r="L28" s="93"/>
      <c r="M28" s="121">
        <f>SUM(M18:M27)</f>
        <v>3215271942.2199993</v>
      </c>
      <c r="N28" s="93"/>
      <c r="O28" s="121">
        <f>SUM(O18:O27)</f>
        <v>2882874109.9899993</v>
      </c>
      <c r="S28" s="49"/>
    </row>
    <row r="29" spans="2:22" ht="25.5" customHeight="1" thickBot="1" x14ac:dyDescent="0.75">
      <c r="B29" s="58" t="s">
        <v>23</v>
      </c>
      <c r="I29" s="122">
        <f>+I16+I28</f>
        <v>4020160434.3699994</v>
      </c>
      <c r="J29" s="96"/>
      <c r="K29" s="122">
        <f>+K16+K28</f>
        <v>3787907714.5300002</v>
      </c>
      <c r="L29" s="95"/>
      <c r="M29" s="122">
        <f>+M16+M28</f>
        <v>3670932950.8699994</v>
      </c>
      <c r="N29" s="95"/>
      <c r="O29" s="122">
        <f>+O16+O28</f>
        <v>3552770191.1299992</v>
      </c>
      <c r="S29" s="49"/>
    </row>
    <row r="30" spans="2:22" ht="23" thickTop="1" x14ac:dyDescent="0.7">
      <c r="I30" s="97"/>
      <c r="J30" s="96"/>
      <c r="K30" s="97"/>
      <c r="L30" s="97"/>
      <c r="M30" s="97"/>
      <c r="N30" s="97"/>
      <c r="O30" s="97"/>
      <c r="S30" s="49"/>
    </row>
    <row r="31" spans="2:22" ht="23" x14ac:dyDescent="0.7">
      <c r="J31" s="93"/>
      <c r="L31" s="93"/>
      <c r="N31" s="93"/>
      <c r="Q31" s="85"/>
      <c r="R31" s="86"/>
      <c r="S31" s="49"/>
    </row>
    <row r="32" spans="2:22" ht="23" x14ac:dyDescent="0.7">
      <c r="J32" s="93"/>
      <c r="L32" s="93"/>
      <c r="N32" s="93"/>
      <c r="Q32" s="85"/>
      <c r="R32" s="86"/>
      <c r="S32" s="49"/>
      <c r="T32" s="87"/>
      <c r="U32" s="69"/>
    </row>
    <row r="33" spans="1:24" ht="23" x14ac:dyDescent="0.7">
      <c r="J33" s="93"/>
      <c r="L33" s="93"/>
      <c r="N33" s="93"/>
      <c r="Q33" s="85"/>
      <c r="R33" s="88"/>
      <c r="S33" s="49"/>
    </row>
    <row r="34" spans="1:24" ht="23" x14ac:dyDescent="0.7">
      <c r="J34" s="93"/>
      <c r="L34" s="93"/>
      <c r="N34" s="93"/>
      <c r="Q34" s="85"/>
      <c r="R34" s="86"/>
      <c r="S34" s="49"/>
    </row>
    <row r="35" spans="1:24" x14ac:dyDescent="0.7">
      <c r="J35" s="93"/>
      <c r="L35" s="93"/>
      <c r="N35" s="93"/>
      <c r="Q35" s="85"/>
      <c r="S35" s="49"/>
    </row>
    <row r="36" spans="1:24" ht="23" x14ac:dyDescent="0.7">
      <c r="J36" s="93"/>
      <c r="L36" s="93"/>
      <c r="N36" s="93"/>
      <c r="Q36" s="85"/>
      <c r="R36" s="86"/>
      <c r="S36" s="49"/>
    </row>
    <row r="37" spans="1:24" x14ac:dyDescent="0.7">
      <c r="J37" s="93"/>
      <c r="L37" s="93"/>
      <c r="N37" s="93"/>
      <c r="S37" s="49"/>
    </row>
    <row r="38" spans="1:24" x14ac:dyDescent="0.7">
      <c r="J38" s="93"/>
      <c r="L38" s="93"/>
      <c r="N38" s="93"/>
      <c r="S38" s="49"/>
    </row>
    <row r="39" spans="1:24" x14ac:dyDescent="0.7">
      <c r="J39" s="93"/>
      <c r="L39" s="93"/>
      <c r="N39" s="93"/>
      <c r="S39" s="49"/>
    </row>
    <row r="40" spans="1:24" x14ac:dyDescent="0.7">
      <c r="J40" s="93"/>
      <c r="L40" s="93"/>
      <c r="N40" s="93"/>
      <c r="S40" s="49"/>
    </row>
    <row r="41" spans="1:24" ht="24.75" customHeight="1" x14ac:dyDescent="0.7">
      <c r="A41" s="58" t="s">
        <v>25</v>
      </c>
      <c r="J41" s="93"/>
      <c r="L41" s="93"/>
      <c r="N41" s="93"/>
      <c r="S41" s="49"/>
    </row>
    <row r="42" spans="1:24" ht="24.75" customHeight="1" x14ac:dyDescent="0.7">
      <c r="B42" s="58" t="s">
        <v>26</v>
      </c>
      <c r="J42" s="93"/>
      <c r="L42" s="93"/>
      <c r="N42" s="93"/>
      <c r="S42" s="49"/>
    </row>
    <row r="43" spans="1:24" ht="24.75" customHeight="1" x14ac:dyDescent="0.7">
      <c r="C43" s="66" t="s">
        <v>27</v>
      </c>
      <c r="D43" s="66"/>
      <c r="G43" s="62">
        <v>21</v>
      </c>
      <c r="H43" s="62"/>
      <c r="I43" s="93">
        <v>465000000</v>
      </c>
      <c r="J43" s="93"/>
      <c r="K43" s="93">
        <v>621000000</v>
      </c>
      <c r="L43" s="93"/>
      <c r="M43" s="93">
        <v>465000000</v>
      </c>
      <c r="N43" s="93"/>
      <c r="O43" s="93">
        <v>611000000</v>
      </c>
      <c r="P43" s="65"/>
      <c r="Q43" s="63"/>
      <c r="R43" s="60"/>
      <c r="S43" s="49"/>
      <c r="V43" s="63"/>
    </row>
    <row r="44" spans="1:24" ht="24.75" customHeight="1" x14ac:dyDescent="0.7">
      <c r="C44" s="55" t="s">
        <v>28</v>
      </c>
      <c r="G44" s="62">
        <v>22</v>
      </c>
      <c r="H44" s="62"/>
      <c r="I44" s="93">
        <v>310967745.24000001</v>
      </c>
      <c r="J44" s="93"/>
      <c r="K44" s="93">
        <v>285531365.79000002</v>
      </c>
      <c r="L44" s="93"/>
      <c r="M44" s="93">
        <v>289025524.44</v>
      </c>
      <c r="N44" s="93"/>
      <c r="O44" s="93">
        <v>283296005.77000004</v>
      </c>
      <c r="P44" s="65"/>
      <c r="Q44" s="63"/>
      <c r="R44" s="60"/>
      <c r="S44" s="49"/>
      <c r="T44" s="63"/>
      <c r="U44" s="63"/>
      <c r="V44" s="63"/>
      <c r="X44" s="63"/>
    </row>
    <row r="45" spans="1:24" ht="24.75" customHeight="1" x14ac:dyDescent="0.7">
      <c r="C45" s="55" t="s">
        <v>158</v>
      </c>
      <c r="G45" s="62">
        <v>23</v>
      </c>
      <c r="H45" s="62"/>
      <c r="I45" s="93">
        <v>118320000</v>
      </c>
      <c r="J45" s="93"/>
      <c r="K45" s="93">
        <v>57120000</v>
      </c>
      <c r="L45" s="93"/>
      <c r="M45" s="93">
        <v>118320000</v>
      </c>
      <c r="N45" s="93"/>
      <c r="O45" s="93">
        <v>57120000</v>
      </c>
      <c r="P45" s="65"/>
      <c r="Q45" s="63"/>
      <c r="R45" s="60"/>
      <c r="S45" s="49"/>
      <c r="T45" s="63"/>
      <c r="U45" s="63"/>
      <c r="V45" s="63"/>
      <c r="X45" s="63"/>
    </row>
    <row r="46" spans="1:24" ht="23" customHeight="1" x14ac:dyDescent="0.7">
      <c r="C46" s="48" t="s">
        <v>29</v>
      </c>
      <c r="G46" s="62">
        <v>15.2</v>
      </c>
      <c r="H46" s="62"/>
      <c r="I46" s="93">
        <v>107048.35</v>
      </c>
      <c r="J46" s="93"/>
      <c r="K46" s="93">
        <v>80783.64</v>
      </c>
      <c r="L46" s="93"/>
      <c r="M46" s="93">
        <v>49102.7</v>
      </c>
      <c r="N46" s="93"/>
      <c r="O46" s="93">
        <v>25383.08</v>
      </c>
      <c r="P46" s="65"/>
      <c r="Q46" s="63"/>
      <c r="R46" s="60"/>
      <c r="S46" s="49"/>
      <c r="V46" s="63"/>
    </row>
    <row r="47" spans="1:24" ht="23" customHeight="1" x14ac:dyDescent="0.7">
      <c r="C47" s="48" t="s">
        <v>142</v>
      </c>
      <c r="G47" s="62">
        <v>34.299999999999997</v>
      </c>
      <c r="H47" s="62"/>
      <c r="I47" s="93">
        <v>0</v>
      </c>
      <c r="J47" s="93"/>
      <c r="K47" s="93">
        <v>0</v>
      </c>
      <c r="L47" s="93"/>
      <c r="M47" s="93">
        <v>0</v>
      </c>
      <c r="N47" s="93"/>
      <c r="O47" s="93">
        <v>65000000</v>
      </c>
      <c r="P47" s="65"/>
      <c r="Q47" s="63"/>
      <c r="R47" s="60"/>
      <c r="S47" s="49"/>
      <c r="V47" s="63"/>
    </row>
    <row r="48" spans="1:24" ht="24.75" customHeight="1" x14ac:dyDescent="0.7">
      <c r="C48" s="55" t="s">
        <v>30</v>
      </c>
      <c r="I48" s="93">
        <v>35160987.980000004</v>
      </c>
      <c r="J48" s="93"/>
      <c r="K48" s="93">
        <v>15273889.66</v>
      </c>
      <c r="L48" s="93"/>
      <c r="M48" s="93">
        <v>35160987.980000004</v>
      </c>
      <c r="N48" s="93"/>
      <c r="O48" s="93">
        <v>15273889.66</v>
      </c>
      <c r="P48" s="65"/>
      <c r="Q48" s="63"/>
      <c r="R48" s="60"/>
      <c r="S48" s="49"/>
      <c r="V48" s="63"/>
      <c r="X48" s="63"/>
    </row>
    <row r="49" spans="1:24" ht="25.5" customHeight="1" x14ac:dyDescent="0.7">
      <c r="C49" s="58" t="s">
        <v>31</v>
      </c>
      <c r="I49" s="121">
        <f>SUM(I43:I48)</f>
        <v>929555781.57000005</v>
      </c>
      <c r="J49" s="93"/>
      <c r="K49" s="121">
        <f>SUM(K43:K48)</f>
        <v>979006039.08999991</v>
      </c>
      <c r="L49" s="97"/>
      <c r="M49" s="121">
        <f>SUM(M43:M48)</f>
        <v>907555615.12000012</v>
      </c>
      <c r="N49" s="97"/>
      <c r="O49" s="121">
        <f>SUM(O43:O48)</f>
        <v>1031715278.51</v>
      </c>
      <c r="S49" s="49"/>
      <c r="X49" s="63"/>
    </row>
    <row r="50" spans="1:24" ht="25.5" customHeight="1" x14ac:dyDescent="0.7">
      <c r="B50" s="58" t="s">
        <v>32</v>
      </c>
      <c r="D50" s="58"/>
      <c r="I50" s="95"/>
      <c r="J50" s="93"/>
      <c r="K50" s="95"/>
      <c r="L50" s="97"/>
      <c r="M50" s="95"/>
      <c r="N50" s="97"/>
      <c r="O50" s="95"/>
      <c r="S50" s="49"/>
    </row>
    <row r="51" spans="1:24" ht="25.5" customHeight="1" x14ac:dyDescent="0.7">
      <c r="B51" s="58"/>
      <c r="C51" s="48" t="s">
        <v>143</v>
      </c>
      <c r="D51" s="58"/>
      <c r="G51" s="62">
        <v>23</v>
      </c>
      <c r="I51" s="94">
        <v>657660000</v>
      </c>
      <c r="J51" s="93"/>
      <c r="K51" s="94">
        <v>364800000</v>
      </c>
      <c r="L51" s="93"/>
      <c r="M51" s="94">
        <v>657660000</v>
      </c>
      <c r="N51" s="93"/>
      <c r="O51" s="94">
        <v>364800000</v>
      </c>
      <c r="S51" s="49"/>
    </row>
    <row r="52" spans="1:24" ht="25.5" customHeight="1" x14ac:dyDescent="0.7">
      <c r="A52" s="58"/>
      <c r="C52" s="48" t="s">
        <v>33</v>
      </c>
      <c r="G52" s="62">
        <v>15.2</v>
      </c>
      <c r="H52" s="62"/>
      <c r="I52" s="94">
        <v>75675.17</v>
      </c>
      <c r="J52" s="94"/>
      <c r="K52" s="94">
        <v>108262.05</v>
      </c>
      <c r="L52" s="93"/>
      <c r="M52" s="94">
        <v>25358.77</v>
      </c>
      <c r="N52" s="93"/>
      <c r="O52" s="94">
        <v>0</v>
      </c>
      <c r="Q52" s="63"/>
      <c r="R52" s="60"/>
      <c r="S52" s="49"/>
      <c r="V52" s="63"/>
    </row>
    <row r="53" spans="1:24" ht="25.5" customHeight="1" x14ac:dyDescent="0.7">
      <c r="A53" s="58"/>
      <c r="C53" s="48" t="s">
        <v>34</v>
      </c>
      <c r="F53" s="55"/>
      <c r="G53" s="56">
        <v>18</v>
      </c>
      <c r="I53" s="94">
        <v>18840539.600000001</v>
      </c>
      <c r="J53" s="94"/>
      <c r="K53" s="94">
        <v>63840539.600000001</v>
      </c>
      <c r="L53" s="93"/>
      <c r="M53" s="94">
        <v>18840539.600000001</v>
      </c>
      <c r="N53" s="93"/>
      <c r="O53" s="94">
        <v>63840539.600000001</v>
      </c>
      <c r="Q53" s="63"/>
      <c r="R53" s="60"/>
      <c r="S53" s="49"/>
      <c r="V53" s="63"/>
    </row>
    <row r="54" spans="1:24" ht="25.5" customHeight="1" x14ac:dyDescent="0.7">
      <c r="A54" s="58"/>
      <c r="C54" s="48" t="s">
        <v>35</v>
      </c>
      <c r="G54" s="62">
        <v>24</v>
      </c>
      <c r="H54" s="62"/>
      <c r="I54" s="94">
        <v>61061831.290000007</v>
      </c>
      <c r="J54" s="94"/>
      <c r="K54" s="94">
        <v>54051940.299999997</v>
      </c>
      <c r="L54" s="93"/>
      <c r="M54" s="94">
        <v>58598616.740000002</v>
      </c>
      <c r="N54" s="93"/>
      <c r="O54" s="94">
        <v>52465388.859999999</v>
      </c>
      <c r="Q54" s="63"/>
      <c r="R54" s="60"/>
      <c r="S54" s="49"/>
      <c r="V54" s="63"/>
    </row>
    <row r="55" spans="1:24" ht="25.5" customHeight="1" x14ac:dyDescent="0.7">
      <c r="A55" s="58"/>
      <c r="C55" s="48" t="s">
        <v>36</v>
      </c>
      <c r="F55" s="55"/>
      <c r="I55" s="94">
        <v>17212088.079999998</v>
      </c>
      <c r="J55" s="94"/>
      <c r="K55" s="94">
        <v>1321069</v>
      </c>
      <c r="L55" s="93"/>
      <c r="M55" s="94">
        <v>200000</v>
      </c>
      <c r="N55" s="93"/>
      <c r="O55" s="94">
        <v>1321039</v>
      </c>
      <c r="Q55" s="63"/>
      <c r="R55" s="60"/>
      <c r="S55" s="49"/>
      <c r="V55" s="63"/>
    </row>
    <row r="56" spans="1:24" ht="25.5" customHeight="1" x14ac:dyDescent="0.7">
      <c r="C56" s="58" t="s">
        <v>37</v>
      </c>
      <c r="I56" s="121">
        <f>SUM(I51:I55)</f>
        <v>754850134.13999999</v>
      </c>
      <c r="J56" s="94"/>
      <c r="K56" s="121">
        <f>SUM(K51:K55)</f>
        <v>484121810.95000005</v>
      </c>
      <c r="L56" s="97"/>
      <c r="M56" s="121">
        <f>SUM(M51:M55)</f>
        <v>735324515.11000001</v>
      </c>
      <c r="N56" s="97"/>
      <c r="O56" s="121">
        <f>SUM(O51:O55)</f>
        <v>482426967.46000004</v>
      </c>
    </row>
    <row r="57" spans="1:24" ht="25.5" customHeight="1" x14ac:dyDescent="0.7">
      <c r="B57" s="58" t="s">
        <v>38</v>
      </c>
      <c r="I57" s="121">
        <f>+I56+I49</f>
        <v>1684405915.71</v>
      </c>
      <c r="J57" s="94"/>
      <c r="K57" s="121">
        <f>+K56+K49</f>
        <v>1463127850.04</v>
      </c>
      <c r="L57" s="97"/>
      <c r="M57" s="121">
        <f>+M56+M49</f>
        <v>1642880130.23</v>
      </c>
      <c r="N57" s="97"/>
      <c r="O57" s="121">
        <f>+O56+O49</f>
        <v>1514142245.97</v>
      </c>
    </row>
    <row r="58" spans="1:24" ht="26.25" customHeight="1" x14ac:dyDescent="0.7">
      <c r="B58" s="58" t="s">
        <v>39</v>
      </c>
      <c r="J58" s="94"/>
      <c r="L58" s="93"/>
      <c r="N58" s="93"/>
    </row>
    <row r="59" spans="1:24" ht="24" customHeight="1" x14ac:dyDescent="0.7">
      <c r="C59" s="48" t="s">
        <v>40</v>
      </c>
      <c r="G59" s="62">
        <v>25</v>
      </c>
      <c r="H59" s="62"/>
      <c r="J59" s="93"/>
      <c r="L59" s="93"/>
      <c r="N59" s="93"/>
    </row>
    <row r="60" spans="1:24" ht="24" customHeight="1" x14ac:dyDescent="0.7">
      <c r="C60" s="48" t="s">
        <v>41</v>
      </c>
      <c r="J60" s="93"/>
      <c r="L60" s="93"/>
      <c r="N60" s="93"/>
    </row>
    <row r="61" spans="1:24" ht="24" customHeight="1" x14ac:dyDescent="0.7">
      <c r="D61" s="48" t="s">
        <v>42</v>
      </c>
      <c r="I61" s="123">
        <v>300000000</v>
      </c>
      <c r="J61" s="93"/>
      <c r="K61" s="123">
        <v>300000000</v>
      </c>
      <c r="L61" s="93"/>
      <c r="M61" s="123">
        <v>300000000</v>
      </c>
      <c r="N61" s="93"/>
      <c r="O61" s="123">
        <v>300000000</v>
      </c>
    </row>
    <row r="62" spans="1:24" ht="24" customHeight="1" x14ac:dyDescent="0.7">
      <c r="C62" s="48" t="s">
        <v>43</v>
      </c>
      <c r="I62" s="94"/>
      <c r="J62" s="93"/>
      <c r="K62" s="94"/>
      <c r="L62" s="94"/>
      <c r="M62" s="94"/>
      <c r="N62" s="94"/>
      <c r="O62" s="94"/>
    </row>
    <row r="63" spans="1:24" ht="24" customHeight="1" x14ac:dyDescent="0.7">
      <c r="D63" s="48" t="s">
        <v>44</v>
      </c>
      <c r="I63" s="94">
        <v>300000000</v>
      </c>
      <c r="J63" s="94"/>
      <c r="K63" s="94">
        <v>300000000</v>
      </c>
      <c r="L63" s="94"/>
      <c r="M63" s="94">
        <v>300000000</v>
      </c>
      <c r="N63" s="94"/>
      <c r="O63" s="94">
        <v>300000000</v>
      </c>
    </row>
    <row r="64" spans="1:24" ht="24" customHeight="1" x14ac:dyDescent="0.7">
      <c r="C64" s="48" t="s">
        <v>45</v>
      </c>
      <c r="I64" s="94">
        <v>1092894156.6300001</v>
      </c>
      <c r="J64" s="94"/>
      <c r="K64" s="94">
        <v>1092894156.6300001</v>
      </c>
      <c r="L64" s="94"/>
      <c r="M64" s="94">
        <v>1092894156.6300001</v>
      </c>
      <c r="N64" s="94"/>
      <c r="O64" s="94">
        <v>1092894156.6300001</v>
      </c>
    </row>
    <row r="65" spans="2:19" ht="24" customHeight="1" x14ac:dyDescent="0.7">
      <c r="C65" s="48" t="s">
        <v>159</v>
      </c>
      <c r="I65" s="94">
        <v>-353281220.69000006</v>
      </c>
      <c r="J65" s="94"/>
      <c r="K65" s="94">
        <v>-353319000.38000005</v>
      </c>
      <c r="L65" s="94"/>
      <c r="M65" s="94">
        <v>0</v>
      </c>
      <c r="N65" s="94"/>
      <c r="O65" s="94">
        <v>0</v>
      </c>
    </row>
    <row r="66" spans="2:19" ht="21" customHeight="1" x14ac:dyDescent="0.7">
      <c r="C66" s="48" t="s">
        <v>46</v>
      </c>
      <c r="I66" s="94"/>
      <c r="J66" s="94"/>
      <c r="K66" s="94"/>
      <c r="L66" s="94"/>
      <c r="M66" s="94"/>
      <c r="N66" s="94"/>
      <c r="O66" s="94"/>
    </row>
    <row r="67" spans="2:19" ht="21" customHeight="1" x14ac:dyDescent="0.7">
      <c r="C67" s="48" t="s">
        <v>47</v>
      </c>
      <c r="J67" s="93"/>
      <c r="L67" s="94"/>
      <c r="M67" s="94"/>
      <c r="N67" s="94"/>
      <c r="O67" s="94"/>
    </row>
    <row r="68" spans="2:19" ht="21" customHeight="1" x14ac:dyDescent="0.7">
      <c r="B68" s="48" t="s">
        <v>0</v>
      </c>
      <c r="D68" s="48" t="s">
        <v>171</v>
      </c>
      <c r="I68" s="94">
        <v>29999999.999999996</v>
      </c>
      <c r="J68" s="94"/>
      <c r="K68" s="94">
        <v>29999999.999999996</v>
      </c>
      <c r="L68" s="94"/>
      <c r="M68" s="94">
        <v>30000000</v>
      </c>
      <c r="N68" s="94"/>
      <c r="O68" s="94">
        <v>30000000</v>
      </c>
    </row>
    <row r="69" spans="2:19" ht="21" customHeight="1" x14ac:dyDescent="0.7">
      <c r="D69" s="48" t="s">
        <v>48</v>
      </c>
      <c r="G69" s="56">
        <v>26</v>
      </c>
      <c r="I69" s="94">
        <v>21676000</v>
      </c>
      <c r="J69" s="94"/>
      <c r="K69" s="94">
        <v>21676000</v>
      </c>
      <c r="L69" s="94"/>
      <c r="M69" s="94">
        <v>21676000</v>
      </c>
      <c r="N69" s="94"/>
      <c r="O69" s="94">
        <v>21676000</v>
      </c>
    </row>
    <row r="70" spans="2:19" ht="24" customHeight="1" x14ac:dyDescent="0.7">
      <c r="C70" s="48" t="s">
        <v>49</v>
      </c>
      <c r="I70" s="94">
        <v>900295358.03999972</v>
      </c>
      <c r="J70" s="94"/>
      <c r="K70" s="94">
        <v>917905842.5999999</v>
      </c>
      <c r="L70" s="94"/>
      <c r="M70" s="94">
        <v>529796505.60999978</v>
      </c>
      <c r="N70" s="94"/>
      <c r="O70" s="94">
        <v>360371630.12999988</v>
      </c>
    </row>
    <row r="71" spans="2:19" ht="24" customHeight="1" x14ac:dyDescent="0.7">
      <c r="C71" s="48" t="s">
        <v>50</v>
      </c>
      <c r="G71" s="56">
        <v>26</v>
      </c>
      <c r="I71" s="94">
        <v>-21676000</v>
      </c>
      <c r="J71" s="94"/>
      <c r="K71" s="94">
        <v>-21676000</v>
      </c>
      <c r="L71" s="94"/>
      <c r="M71" s="94">
        <v>-21676000</v>
      </c>
      <c r="N71" s="94"/>
      <c r="O71" s="94">
        <v>-21676000</v>
      </c>
      <c r="P71" s="49"/>
      <c r="Q71" s="49"/>
      <c r="R71" s="49"/>
      <c r="S71" s="49"/>
    </row>
    <row r="72" spans="2:19" ht="24" customHeight="1" x14ac:dyDescent="0.7">
      <c r="C72" s="55" t="s">
        <v>51</v>
      </c>
      <c r="I72" s="94">
        <v>75362158.400000006</v>
      </c>
      <c r="J72" s="94"/>
      <c r="K72" s="94">
        <v>255362158.40000001</v>
      </c>
      <c r="L72" s="94"/>
      <c r="M72" s="94">
        <v>75362158.400000006</v>
      </c>
      <c r="N72" s="94"/>
      <c r="O72" s="94">
        <v>255362158.40000001</v>
      </c>
      <c r="P72" s="49"/>
      <c r="Q72" s="49"/>
      <c r="R72" s="49"/>
      <c r="S72" s="49"/>
    </row>
    <row r="73" spans="2:19" s="58" customFormat="1" ht="24" customHeight="1" x14ac:dyDescent="0.7">
      <c r="C73" s="99" t="s">
        <v>52</v>
      </c>
      <c r="G73" s="67"/>
      <c r="H73" s="67"/>
      <c r="I73" s="124">
        <f>SUM(I63:I72)</f>
        <v>2045270452.3799999</v>
      </c>
      <c r="J73" s="94"/>
      <c r="K73" s="124">
        <f>SUM(K63:K72)</f>
        <v>2242843157.25</v>
      </c>
      <c r="L73" s="95"/>
      <c r="M73" s="124">
        <f>SUM(M63:M72)</f>
        <v>2028052820.6399999</v>
      </c>
      <c r="N73" s="95"/>
      <c r="O73" s="124">
        <f>SUM(O63:O72)</f>
        <v>2038627945.1600001</v>
      </c>
      <c r="P73" s="64"/>
      <c r="Q73" s="64"/>
      <c r="R73" s="64"/>
      <c r="S73" s="64"/>
    </row>
    <row r="74" spans="2:19" ht="24" customHeight="1" x14ac:dyDescent="0.7">
      <c r="C74" s="48" t="s">
        <v>53</v>
      </c>
      <c r="G74" s="56">
        <v>13</v>
      </c>
      <c r="I74" s="94">
        <v>290484066.27999997</v>
      </c>
      <c r="J74" s="94"/>
      <c r="K74" s="94">
        <v>81936707.239999995</v>
      </c>
      <c r="L74" s="94"/>
      <c r="M74" s="94">
        <v>0</v>
      </c>
      <c r="N74" s="94"/>
      <c r="O74" s="94">
        <v>0</v>
      </c>
      <c r="P74" s="49"/>
      <c r="Q74" s="49"/>
      <c r="R74" s="49"/>
      <c r="S74" s="49"/>
    </row>
    <row r="75" spans="2:19" ht="25.5" customHeight="1" x14ac:dyDescent="0.7">
      <c r="C75" s="58" t="s">
        <v>54</v>
      </c>
      <c r="I75" s="121">
        <f>SUM(I73:I74)</f>
        <v>2335754518.6599998</v>
      </c>
      <c r="J75" s="94"/>
      <c r="K75" s="121">
        <f>SUM(K73:K74)</f>
        <v>2324779864.4899998</v>
      </c>
      <c r="L75" s="97"/>
      <c r="M75" s="121">
        <f>SUM(M73:M74)</f>
        <v>2028052820.6399999</v>
      </c>
      <c r="N75" s="97"/>
      <c r="O75" s="121">
        <f>SUM(O73:O74)</f>
        <v>2038627945.1600001</v>
      </c>
    </row>
    <row r="76" spans="2:19" ht="25.5" customHeight="1" thickBot="1" x14ac:dyDescent="0.75">
      <c r="B76" s="58" t="s">
        <v>55</v>
      </c>
      <c r="I76" s="122">
        <f>+I75+I57</f>
        <v>4020160434.3699999</v>
      </c>
      <c r="J76" s="94"/>
      <c r="K76" s="122">
        <f>+K75+K57</f>
        <v>3787907714.5299997</v>
      </c>
      <c r="L76" s="95"/>
      <c r="M76" s="122">
        <f>+M75+M57</f>
        <v>3670932950.8699999</v>
      </c>
      <c r="N76" s="95"/>
      <c r="O76" s="122">
        <f>+O75+O57</f>
        <v>3552770191.1300001</v>
      </c>
    </row>
    <row r="77" spans="2:19" ht="27" customHeight="1" thickTop="1" x14ac:dyDescent="0.7">
      <c r="J77" s="93"/>
    </row>
    <row r="78" spans="2:19" ht="27" customHeight="1" x14ac:dyDescent="0.7">
      <c r="J78" s="93"/>
      <c r="L78" s="93"/>
    </row>
    <row r="79" spans="2:19" x14ac:dyDescent="0.7">
      <c r="J79" s="93"/>
      <c r="L79" s="93"/>
    </row>
    <row r="80" spans="2:19" ht="30.75" customHeight="1" x14ac:dyDescent="0.7">
      <c r="J80" s="93"/>
      <c r="L80" s="93"/>
    </row>
  </sheetData>
  <sheetProtection formatCells="0" formatColumns="0" formatRows="0" insertColumns="0" insertRows="0" insertHyperlinks="0" deleteColumns="0" deleteRows="0" sort="0" autoFilter="0" pivotTables="0"/>
  <mergeCells count="7">
    <mergeCell ref="I6:K6"/>
    <mergeCell ref="M6:O6"/>
    <mergeCell ref="A1:O1"/>
    <mergeCell ref="A2:O2"/>
    <mergeCell ref="A3:O3"/>
    <mergeCell ref="M5:O5"/>
    <mergeCell ref="I5:K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8" firstPageNumber="6" fitToHeight="3" orientation="portrait" useFirstPageNumber="1" r:id="rId1"/>
  <headerFooter alignWithMargins="0">
    <oddHeader>&amp;C&amp;"Angsana New,Bold"&amp;P</oddHeader>
    <oddFooter>&amp;LNotes to the financial statements are an integral part of this financial statements.</oddFooter>
  </headerFooter>
  <rowBreaks count="2" manualBreakCount="2">
    <brk id="40" max="14" man="1"/>
    <brk id="5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6"/>
  <sheetViews>
    <sheetView view="pageBreakPreview" topLeftCell="A31" zoomScale="70" zoomScaleNormal="100" zoomScaleSheetLayoutView="70" workbookViewId="0">
      <selection activeCell="K45" sqref="K45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6.7265625" style="1" customWidth="1"/>
    <col min="4" max="4" width="6.36328125" style="4" customWidth="1"/>
    <col min="5" max="5" width="16.81640625" style="92" customWidth="1"/>
    <col min="6" max="6" width="1.36328125" style="3" customWidth="1"/>
    <col min="7" max="7" width="16.453125" style="3" customWidth="1"/>
    <col min="8" max="8" width="1.08984375" style="3" customWidth="1"/>
    <col min="9" max="9" width="16.453125" style="92" customWidth="1"/>
    <col min="10" max="10" width="1.54296875" style="3" customWidth="1"/>
    <col min="11" max="11" width="16.26953125" style="3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5" customFormat="1" ht="28.5" customHeight="1" x14ac:dyDescent="0.7">
      <c r="A1" s="182" t="s">
        <v>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4" s="15" customFormat="1" x14ac:dyDescent="0.7">
      <c r="A2" s="183" t="s">
        <v>56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4" s="15" customFormat="1" x14ac:dyDescent="0.7">
      <c r="A3" s="184" t="s">
        <v>182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spans="1:14" s="15" customFormat="1" x14ac:dyDescent="0.7">
      <c r="A4" s="42"/>
      <c r="B4" s="42"/>
      <c r="C4" s="42"/>
      <c r="D4" s="42"/>
      <c r="E4" s="125"/>
      <c r="F4" s="126"/>
      <c r="G4" s="126"/>
      <c r="H4" s="126"/>
      <c r="I4" s="127"/>
      <c r="J4" s="126"/>
      <c r="K4" s="128" t="s">
        <v>181</v>
      </c>
    </row>
    <row r="5" spans="1:14" s="15" customFormat="1" x14ac:dyDescent="0.7">
      <c r="A5" s="41"/>
      <c r="B5" s="41"/>
      <c r="C5" s="41"/>
      <c r="D5" s="41"/>
      <c r="E5" s="185" t="s">
        <v>3</v>
      </c>
      <c r="F5" s="185"/>
      <c r="G5" s="185"/>
      <c r="H5" s="130"/>
      <c r="I5" s="186" t="s">
        <v>57</v>
      </c>
      <c r="J5" s="186"/>
      <c r="K5" s="186"/>
    </row>
    <row r="6" spans="1:14" s="15" customFormat="1" x14ac:dyDescent="0.7">
      <c r="A6" s="100"/>
      <c r="B6" s="100"/>
      <c r="C6" s="100"/>
      <c r="D6" s="100"/>
      <c r="E6" s="180" t="s">
        <v>4</v>
      </c>
      <c r="F6" s="180"/>
      <c r="G6" s="180"/>
      <c r="H6" s="47"/>
      <c r="I6" s="181" t="s">
        <v>4</v>
      </c>
      <c r="J6" s="181"/>
      <c r="K6" s="181"/>
    </row>
    <row r="7" spans="1:14" x14ac:dyDescent="0.7">
      <c r="A7" s="29"/>
      <c r="B7" s="29"/>
      <c r="C7" s="29"/>
      <c r="D7" s="53" t="s">
        <v>6</v>
      </c>
      <c r="E7" s="117" t="s">
        <v>180</v>
      </c>
      <c r="F7" s="131"/>
      <c r="G7" s="117" t="s">
        <v>140</v>
      </c>
      <c r="H7" s="131"/>
      <c r="I7" s="117" t="s">
        <v>180</v>
      </c>
      <c r="J7" s="131"/>
      <c r="K7" s="117" t="s">
        <v>140</v>
      </c>
    </row>
    <row r="8" spans="1:14" ht="6" customHeight="1" x14ac:dyDescent="0.7">
      <c r="C8" s="15"/>
      <c r="E8" s="132"/>
      <c r="F8" s="133"/>
      <c r="G8" s="47"/>
      <c r="H8" s="133"/>
      <c r="I8" s="132"/>
      <c r="J8" s="133"/>
      <c r="K8" s="132"/>
    </row>
    <row r="9" spans="1:14" x14ac:dyDescent="0.7">
      <c r="A9" s="101" t="s">
        <v>58</v>
      </c>
      <c r="C9" s="15"/>
      <c r="E9" s="132"/>
      <c r="F9" s="133"/>
      <c r="G9" s="47"/>
      <c r="H9" s="133"/>
      <c r="I9" s="132"/>
      <c r="J9" s="133"/>
      <c r="K9" s="132"/>
    </row>
    <row r="10" spans="1:14" x14ac:dyDescent="0.7">
      <c r="B10" s="2" t="s">
        <v>59</v>
      </c>
      <c r="E10" s="134">
        <v>2347837906.0899997</v>
      </c>
      <c r="G10" s="135">
        <v>3365358086.1799998</v>
      </c>
      <c r="I10" s="134">
        <v>2224145823.8099999</v>
      </c>
      <c r="K10" s="135">
        <v>2831333250.1999993</v>
      </c>
      <c r="M10" s="27"/>
      <c r="N10" s="27"/>
    </row>
    <row r="11" spans="1:14" x14ac:dyDescent="0.7">
      <c r="B11" s="2" t="s">
        <v>111</v>
      </c>
      <c r="E11" s="134">
        <v>17236000</v>
      </c>
      <c r="G11" s="135">
        <v>15035000</v>
      </c>
      <c r="I11" s="134">
        <v>216317245</v>
      </c>
      <c r="K11" s="135">
        <v>94667498</v>
      </c>
      <c r="L11" s="27"/>
      <c r="M11" s="31"/>
      <c r="N11" s="27"/>
    </row>
    <row r="12" spans="1:14" x14ac:dyDescent="0.7">
      <c r="B12" s="1" t="s">
        <v>61</v>
      </c>
      <c r="E12" s="136">
        <v>27535109.09</v>
      </c>
      <c r="G12" s="43">
        <v>26149160.879999999</v>
      </c>
      <c r="I12" s="136">
        <v>27499100.699999973</v>
      </c>
      <c r="K12" s="43">
        <v>23974740.319999993</v>
      </c>
      <c r="M12" s="7"/>
      <c r="N12" s="27"/>
    </row>
    <row r="13" spans="1:14" s="30" customFormat="1" x14ac:dyDescent="0.7">
      <c r="B13" s="30" t="s">
        <v>62</v>
      </c>
      <c r="D13" s="32"/>
      <c r="E13" s="137">
        <f>SUM(E10:E12)</f>
        <v>2392609015.1799998</v>
      </c>
      <c r="F13" s="3"/>
      <c r="G13" s="137">
        <f>SUM(G10:G12)</f>
        <v>3406542247.0599999</v>
      </c>
      <c r="H13" s="3"/>
      <c r="I13" s="137">
        <f>SUM(I10:I12)</f>
        <v>2467962169.5099998</v>
      </c>
      <c r="J13" s="3"/>
      <c r="K13" s="137">
        <f>SUM(K10:K12)</f>
        <v>2949975488.5199995</v>
      </c>
    </row>
    <row r="14" spans="1:14" s="30" customFormat="1" x14ac:dyDescent="0.7">
      <c r="A14" s="30" t="s">
        <v>63</v>
      </c>
      <c r="D14" s="32"/>
      <c r="E14" s="46"/>
      <c r="F14" s="46"/>
      <c r="G14" s="46"/>
      <c r="H14" s="46"/>
      <c r="I14" s="46"/>
      <c r="J14" s="46"/>
      <c r="K14" s="46"/>
    </row>
    <row r="15" spans="1:14" x14ac:dyDescent="0.7">
      <c r="B15" s="2" t="s">
        <v>64</v>
      </c>
      <c r="E15" s="134">
        <v>1617694898.74</v>
      </c>
      <c r="G15" s="134">
        <v>1847633013.6300001</v>
      </c>
      <c r="I15" s="134">
        <v>1569225646.72</v>
      </c>
      <c r="K15" s="135">
        <v>1688487787.9199998</v>
      </c>
      <c r="M15" s="39"/>
      <c r="N15" s="27"/>
    </row>
    <row r="16" spans="1:14" x14ac:dyDescent="0.7">
      <c r="B16" s="1" t="s">
        <v>65</v>
      </c>
      <c r="E16" s="136">
        <v>222432038.25</v>
      </c>
      <c r="F16" s="43"/>
      <c r="G16" s="136">
        <v>244953083.44999999</v>
      </c>
      <c r="H16" s="43"/>
      <c r="I16" s="136">
        <v>158982509.26999998</v>
      </c>
      <c r="J16" s="43"/>
      <c r="K16" s="43">
        <v>193454714.31999999</v>
      </c>
      <c r="M16" s="33"/>
      <c r="N16" s="27"/>
    </row>
    <row r="17" spans="1:14" s="30" customFormat="1" x14ac:dyDescent="0.7">
      <c r="A17" s="9"/>
      <c r="B17" s="30" t="s">
        <v>67</v>
      </c>
      <c r="D17" s="34"/>
      <c r="E17" s="137">
        <f>SUM(E15:E16)</f>
        <v>1840126936.99</v>
      </c>
      <c r="F17" s="46"/>
      <c r="G17" s="137">
        <f>SUM(G15:G16)</f>
        <v>2092586097.0800002</v>
      </c>
      <c r="H17" s="46"/>
      <c r="I17" s="137">
        <f>SUM(I15:I16)</f>
        <v>1728208155.99</v>
      </c>
      <c r="J17" s="46"/>
      <c r="K17" s="137">
        <f>SUM(K15:K16)</f>
        <v>1881942502.2399998</v>
      </c>
    </row>
    <row r="18" spans="1:14" s="30" customFormat="1" x14ac:dyDescent="0.7">
      <c r="A18" s="101" t="s">
        <v>152</v>
      </c>
      <c r="D18" s="34"/>
      <c r="E18" s="46">
        <f>E13-E17</f>
        <v>552482078.18999982</v>
      </c>
      <c r="F18" s="46"/>
      <c r="G18" s="46">
        <f>G13-G17</f>
        <v>1313956149.9799998</v>
      </c>
      <c r="H18" s="46"/>
      <c r="I18" s="46">
        <f>I13-I17</f>
        <v>739754013.51999974</v>
      </c>
      <c r="J18" s="46"/>
      <c r="K18" s="46">
        <f>K13-K17</f>
        <v>1068032986.2799997</v>
      </c>
    </row>
    <row r="19" spans="1:14" x14ac:dyDescent="0.7">
      <c r="A19" s="2" t="s">
        <v>66</v>
      </c>
      <c r="D19" s="5"/>
      <c r="E19" s="138">
        <v>33544043.079999998</v>
      </c>
      <c r="F19" s="43"/>
      <c r="G19" s="139">
        <v>24479953.379999995</v>
      </c>
      <c r="H19" s="43"/>
      <c r="I19" s="138">
        <v>35291041.43</v>
      </c>
      <c r="J19" s="43"/>
      <c r="K19" s="139">
        <v>24757813.969999999</v>
      </c>
      <c r="M19" s="39"/>
      <c r="N19" s="27"/>
    </row>
    <row r="20" spans="1:14" ht="24.75" customHeight="1" x14ac:dyDescent="0.7">
      <c r="A20" s="30" t="s">
        <v>68</v>
      </c>
      <c r="B20" s="15"/>
      <c r="E20" s="46">
        <f>E18-E19</f>
        <v>518938035.10999984</v>
      </c>
      <c r="F20" s="45"/>
      <c r="G20" s="46">
        <f>G18-G19</f>
        <v>1289476196.5999999</v>
      </c>
      <c r="H20" s="45"/>
      <c r="I20" s="46">
        <f>I18-I19</f>
        <v>704462972.08999979</v>
      </c>
      <c r="J20" s="45"/>
      <c r="K20" s="46">
        <f>K18-K19</f>
        <v>1043275172.3099997</v>
      </c>
    </row>
    <row r="21" spans="1:14" ht="24.75" customHeight="1" x14ac:dyDescent="0.7">
      <c r="A21" s="2" t="s">
        <v>69</v>
      </c>
      <c r="B21" s="15"/>
      <c r="D21" s="5">
        <v>29.1</v>
      </c>
      <c r="E21" s="136">
        <v>-103237179.22</v>
      </c>
      <c r="F21" s="45"/>
      <c r="G21" s="43">
        <v>-255801693.06999999</v>
      </c>
      <c r="H21" s="45"/>
      <c r="I21" s="136">
        <v>-98080162.189999998</v>
      </c>
      <c r="J21" s="45"/>
      <c r="K21" s="43">
        <v>-190416987.56</v>
      </c>
      <c r="L21" s="27"/>
      <c r="M21" s="27"/>
      <c r="N21" s="27"/>
    </row>
    <row r="22" spans="1:14" ht="24.75" customHeight="1" x14ac:dyDescent="0.7">
      <c r="A22" s="10" t="s">
        <v>187</v>
      </c>
      <c r="B22" s="15"/>
      <c r="E22" s="140">
        <f>SUM(E20:E21)</f>
        <v>415700855.88999987</v>
      </c>
      <c r="F22" s="45"/>
      <c r="G22" s="141">
        <f>SUM(G20:G21)</f>
        <v>1033674503.53</v>
      </c>
      <c r="H22" s="45"/>
      <c r="I22" s="140">
        <f>SUM(I20:I21)</f>
        <v>606382809.89999986</v>
      </c>
      <c r="J22" s="45"/>
      <c r="K22" s="141">
        <f>SUM(K20:K21)</f>
        <v>852858184.74999976</v>
      </c>
    </row>
    <row r="23" spans="1:14" x14ac:dyDescent="0.7">
      <c r="A23" s="9" t="s">
        <v>188</v>
      </c>
      <c r="B23" s="15"/>
      <c r="D23" s="35"/>
      <c r="E23" s="46"/>
      <c r="F23" s="46"/>
      <c r="G23" s="46"/>
      <c r="H23" s="46"/>
      <c r="I23" s="46"/>
      <c r="J23" s="46"/>
      <c r="K23" s="46"/>
    </row>
    <row r="24" spans="1:14" x14ac:dyDescent="0.7">
      <c r="B24" s="9" t="s">
        <v>70</v>
      </c>
      <c r="D24" s="35"/>
      <c r="E24" s="136"/>
      <c r="F24" s="45"/>
      <c r="G24" s="45"/>
      <c r="H24" s="45"/>
      <c r="I24" s="136"/>
      <c r="J24" s="45"/>
      <c r="K24" s="43"/>
    </row>
    <row r="25" spans="1:14" x14ac:dyDescent="0.7">
      <c r="B25" s="9"/>
      <c r="C25" s="102" t="s">
        <v>71</v>
      </c>
      <c r="D25" s="35"/>
      <c r="E25" s="136"/>
      <c r="F25" s="45"/>
      <c r="G25" s="45"/>
      <c r="H25" s="45"/>
      <c r="I25" s="136"/>
      <c r="J25" s="45"/>
      <c r="K25" s="43"/>
    </row>
    <row r="26" spans="1:14" x14ac:dyDescent="0.7">
      <c r="B26" s="9"/>
      <c r="C26" s="103" t="s">
        <v>155</v>
      </c>
      <c r="D26" s="35"/>
      <c r="E26" s="136"/>
      <c r="F26" s="45"/>
      <c r="G26" s="45"/>
      <c r="H26" s="45"/>
      <c r="I26" s="136"/>
      <c r="J26" s="45"/>
      <c r="K26" s="43"/>
    </row>
    <row r="27" spans="1:14" x14ac:dyDescent="0.7">
      <c r="B27" s="9"/>
      <c r="C27" s="103" t="s">
        <v>72</v>
      </c>
      <c r="D27" s="5">
        <v>29.2</v>
      </c>
      <c r="E27" s="136">
        <v>-180000000</v>
      </c>
      <c r="F27" s="45"/>
      <c r="G27" s="136">
        <v>149300536.56999999</v>
      </c>
      <c r="H27" s="45"/>
      <c r="I27" s="136">
        <v>-180000000</v>
      </c>
      <c r="J27" s="45"/>
      <c r="K27" s="43">
        <v>149300536.56999999</v>
      </c>
    </row>
    <row r="28" spans="1:14" x14ac:dyDescent="0.7">
      <c r="A28" s="9"/>
      <c r="C28" s="103" t="s">
        <v>197</v>
      </c>
      <c r="D28" s="5">
        <v>29.2</v>
      </c>
      <c r="E28" s="138">
        <v>-3205041.7199999997</v>
      </c>
      <c r="F28" s="43"/>
      <c r="G28" s="139">
        <v>6574420.2700000014</v>
      </c>
      <c r="H28" s="43"/>
      <c r="I28" s="138">
        <v>-2872159.42</v>
      </c>
      <c r="J28" s="43"/>
      <c r="K28" s="139">
        <v>6962693.790000001</v>
      </c>
      <c r="M28" s="27"/>
    </row>
    <row r="29" spans="1:14" x14ac:dyDescent="0.7">
      <c r="A29" s="9"/>
      <c r="B29" s="104" t="s">
        <v>73</v>
      </c>
      <c r="D29" s="35"/>
      <c r="E29" s="136"/>
      <c r="F29" s="43"/>
      <c r="G29" s="43"/>
      <c r="H29" s="43"/>
      <c r="I29" s="136"/>
      <c r="J29" s="43"/>
      <c r="K29" s="43"/>
      <c r="M29" s="27"/>
    </row>
    <row r="30" spans="1:14" x14ac:dyDescent="0.7">
      <c r="A30" s="9"/>
      <c r="B30" s="102" t="s">
        <v>74</v>
      </c>
      <c r="D30" s="35"/>
      <c r="E30" s="142">
        <f>SUM(E27:E28)</f>
        <v>-183205041.72</v>
      </c>
      <c r="F30" s="46"/>
      <c r="G30" s="142">
        <f>SUM(G27:G28)</f>
        <v>155874956.84</v>
      </c>
      <c r="H30" s="46"/>
      <c r="I30" s="142">
        <f>SUM(I27:I28)</f>
        <v>-182872159.41999999</v>
      </c>
      <c r="J30" s="46"/>
      <c r="K30" s="142">
        <f>SUM(K27:K28)</f>
        <v>156263230.35999998</v>
      </c>
      <c r="M30" s="27"/>
    </row>
    <row r="31" spans="1:14" x14ac:dyDescent="0.7">
      <c r="A31" s="102" t="s">
        <v>75</v>
      </c>
      <c r="B31" s="105"/>
      <c r="D31" s="35"/>
      <c r="E31" s="46"/>
      <c r="F31" s="46"/>
      <c r="G31" s="46"/>
      <c r="H31" s="46"/>
      <c r="I31" s="46"/>
      <c r="J31" s="46"/>
      <c r="K31" s="46"/>
      <c r="M31" s="27"/>
    </row>
    <row r="32" spans="1:14" s="30" customFormat="1" x14ac:dyDescent="0.7">
      <c r="A32" s="102"/>
      <c r="B32" s="106" t="s">
        <v>76</v>
      </c>
      <c r="D32" s="36"/>
      <c r="E32" s="46">
        <f>+E30</f>
        <v>-183205041.72</v>
      </c>
      <c r="F32" s="46"/>
      <c r="G32" s="46">
        <f>+G30</f>
        <v>155874956.84</v>
      </c>
      <c r="H32" s="46"/>
      <c r="I32" s="46">
        <f>+I30</f>
        <v>-182872159.41999999</v>
      </c>
      <c r="J32" s="46"/>
      <c r="K32" s="46">
        <f>+K30</f>
        <v>156263230.35999998</v>
      </c>
    </row>
    <row r="33" spans="1:13" ht="23.5" thickBot="1" x14ac:dyDescent="0.75">
      <c r="A33" s="102" t="s">
        <v>189</v>
      </c>
      <c r="E33" s="143">
        <f>+E22+E32</f>
        <v>232495814.16999987</v>
      </c>
      <c r="F33" s="46"/>
      <c r="G33" s="143">
        <f>+G22+G32</f>
        <v>1189549460.3699999</v>
      </c>
      <c r="H33" s="46"/>
      <c r="I33" s="143">
        <f>+I22+I32</f>
        <v>423510650.4799999</v>
      </c>
      <c r="J33" s="46"/>
      <c r="K33" s="143">
        <f>+K22+K32</f>
        <v>1009121415.1099998</v>
      </c>
    </row>
    <row r="34" spans="1:13" ht="13" customHeight="1" thickTop="1" x14ac:dyDescent="0.7">
      <c r="A34" s="15"/>
      <c r="E34" s="46"/>
      <c r="I34" s="46"/>
      <c r="K34" s="46"/>
    </row>
    <row r="35" spans="1:13" x14ac:dyDescent="0.7">
      <c r="A35" s="107" t="s">
        <v>77</v>
      </c>
      <c r="B35" s="13"/>
      <c r="C35" s="13"/>
      <c r="E35" s="46"/>
      <c r="I35" s="46"/>
      <c r="K35" s="46"/>
    </row>
    <row r="36" spans="1:13" x14ac:dyDescent="0.7">
      <c r="A36" s="14"/>
      <c r="B36" s="108" t="s">
        <v>78</v>
      </c>
      <c r="C36" s="109"/>
      <c r="E36" s="136">
        <v>419674706.44999987</v>
      </c>
      <c r="G36" s="144">
        <v>1029225895.8299999</v>
      </c>
      <c r="I36" s="46"/>
      <c r="K36" s="46"/>
    </row>
    <row r="37" spans="1:13" x14ac:dyDescent="0.7">
      <c r="A37" s="14"/>
      <c r="B37" s="108" t="s">
        <v>53</v>
      </c>
      <c r="C37" s="108"/>
      <c r="E37" s="136">
        <v>-3973850.56</v>
      </c>
      <c r="G37" s="144">
        <v>4448607.6999999993</v>
      </c>
      <c r="I37" s="46"/>
      <c r="K37" s="46"/>
    </row>
    <row r="38" spans="1:13" s="15" customFormat="1" ht="23.5" thickBot="1" x14ac:dyDescent="0.75">
      <c r="A38" s="11"/>
      <c r="B38" s="108"/>
      <c r="C38" s="110" t="s">
        <v>79</v>
      </c>
      <c r="D38" s="16"/>
      <c r="E38" s="143">
        <v>415700855.88999987</v>
      </c>
      <c r="F38" s="33"/>
      <c r="G38" s="143">
        <v>1033674503.53</v>
      </c>
      <c r="H38" s="33"/>
      <c r="I38" s="46"/>
      <c r="J38" s="28"/>
      <c r="K38" s="46"/>
    </row>
    <row r="39" spans="1:13" ht="12.5" customHeight="1" thickTop="1" x14ac:dyDescent="0.7">
      <c r="A39" s="12"/>
      <c r="B39" s="13"/>
      <c r="C39" s="13"/>
      <c r="D39" s="13"/>
      <c r="E39" s="46"/>
      <c r="I39" s="46"/>
      <c r="K39" s="46"/>
    </row>
    <row r="40" spans="1:13" x14ac:dyDescent="0.7">
      <c r="A40" s="107" t="s">
        <v>80</v>
      </c>
      <c r="B40" s="13"/>
      <c r="C40" s="13"/>
      <c r="E40" s="46"/>
      <c r="I40" s="46"/>
      <c r="K40" s="46"/>
      <c r="M40" s="27"/>
    </row>
    <row r="41" spans="1:13" x14ac:dyDescent="0.7">
      <c r="A41" s="14"/>
      <c r="B41" s="108" t="s">
        <v>78</v>
      </c>
      <c r="C41" s="109"/>
      <c r="E41" s="136">
        <v>236475290.43999988</v>
      </c>
      <c r="G41" s="144">
        <v>1185107414.4899998</v>
      </c>
      <c r="I41" s="46"/>
      <c r="K41" s="46"/>
    </row>
    <row r="42" spans="1:13" x14ac:dyDescent="0.7">
      <c r="A42" s="14"/>
      <c r="B42" s="108" t="s">
        <v>53</v>
      </c>
      <c r="C42" s="108"/>
      <c r="E42" s="136">
        <v>-3979476.27</v>
      </c>
      <c r="G42" s="144">
        <v>4442045.879999999</v>
      </c>
      <c r="I42" s="46"/>
      <c r="K42" s="46"/>
    </row>
    <row r="43" spans="1:13" s="15" customFormat="1" ht="23.5" thickBot="1" x14ac:dyDescent="0.75">
      <c r="A43" s="11"/>
      <c r="B43" s="108"/>
      <c r="C43" s="110" t="s">
        <v>79</v>
      </c>
      <c r="D43" s="16"/>
      <c r="E43" s="143">
        <v>232495814.16999987</v>
      </c>
      <c r="F43" s="33"/>
      <c r="G43" s="143">
        <v>1189549460.3699999</v>
      </c>
      <c r="H43" s="33"/>
      <c r="I43" s="46"/>
      <c r="J43" s="28"/>
      <c r="K43" s="46"/>
    </row>
    <row r="44" spans="1:13" ht="12.5" customHeight="1" thickTop="1" x14ac:dyDescent="0.7">
      <c r="A44" s="11"/>
      <c r="B44" s="13"/>
      <c r="C44" s="13"/>
      <c r="E44" s="46"/>
      <c r="F44" s="33"/>
      <c r="G44" s="33"/>
      <c r="H44" s="33"/>
      <c r="I44" s="46"/>
      <c r="K44" s="46"/>
    </row>
    <row r="45" spans="1:13" x14ac:dyDescent="0.7">
      <c r="A45" s="111" t="s">
        <v>190</v>
      </c>
      <c r="D45" s="5"/>
      <c r="E45" s="92">
        <v>1.4</v>
      </c>
      <c r="G45" s="3">
        <v>3.44</v>
      </c>
      <c r="I45" s="92">
        <v>2.0299999999999998</v>
      </c>
      <c r="K45" s="3">
        <v>2.85</v>
      </c>
    </row>
    <row r="46" spans="1:13" x14ac:dyDescent="0.7">
      <c r="F46" s="145"/>
      <c r="H46" s="145"/>
      <c r="J46" s="145"/>
    </row>
    <row r="47" spans="1:13" x14ac:dyDescent="0.7">
      <c r="F47" s="145"/>
      <c r="H47" s="145"/>
      <c r="J47" s="145"/>
    </row>
    <row r="48" spans="1:13" x14ac:dyDescent="0.7">
      <c r="F48" s="145"/>
      <c r="H48" s="145"/>
      <c r="J48" s="145"/>
    </row>
    <row r="49" spans="1:10" x14ac:dyDescent="0.7">
      <c r="F49" s="145"/>
      <c r="H49" s="145"/>
      <c r="J49" s="145"/>
    </row>
    <row r="50" spans="1:10" x14ac:dyDescent="0.7">
      <c r="F50" s="145"/>
      <c r="H50" s="145"/>
      <c r="J50" s="145"/>
    </row>
    <row r="51" spans="1:10" x14ac:dyDescent="0.7">
      <c r="F51" s="145"/>
      <c r="H51" s="145"/>
      <c r="J51" s="145"/>
    </row>
    <row r="52" spans="1:10" x14ac:dyDescent="0.7">
      <c r="F52" s="145"/>
      <c r="H52" s="145"/>
      <c r="J52" s="145"/>
    </row>
    <row r="53" spans="1:10" x14ac:dyDescent="0.7">
      <c r="F53" s="145"/>
      <c r="H53" s="145"/>
      <c r="J53" s="145"/>
    </row>
    <row r="54" spans="1:10" ht="44.25" customHeight="1" x14ac:dyDescent="0.7">
      <c r="D54" s="37"/>
      <c r="F54" s="145"/>
      <c r="H54" s="145"/>
      <c r="J54" s="145"/>
    </row>
    <row r="55" spans="1:10" ht="27" customHeight="1" x14ac:dyDescent="0.7">
      <c r="B55" s="2"/>
      <c r="C55" s="2"/>
      <c r="D55" s="2"/>
      <c r="F55" s="145"/>
      <c r="H55" s="145"/>
      <c r="J55" s="145"/>
    </row>
    <row r="56" spans="1:10" ht="27" customHeight="1" x14ac:dyDescent="0.7">
      <c r="B56" s="2"/>
      <c r="C56" s="2"/>
      <c r="D56" s="2"/>
      <c r="F56" s="145"/>
      <c r="H56" s="145"/>
      <c r="J56" s="145"/>
    </row>
    <row r="57" spans="1:10" x14ac:dyDescent="0.7">
      <c r="A57" s="2"/>
      <c r="B57" s="2"/>
      <c r="C57" s="2"/>
      <c r="D57" s="2"/>
      <c r="F57" s="145"/>
      <c r="H57" s="145"/>
      <c r="J57" s="145"/>
    </row>
    <row r="58" spans="1:10" x14ac:dyDescent="0.7">
      <c r="A58" s="2"/>
      <c r="B58" s="2"/>
      <c r="C58" s="2"/>
      <c r="D58" s="2"/>
      <c r="F58" s="145"/>
      <c r="H58" s="145"/>
      <c r="J58" s="145"/>
    </row>
    <row r="59" spans="1:10" x14ac:dyDescent="0.7">
      <c r="A59" s="2"/>
      <c r="B59" s="2"/>
      <c r="C59" s="2"/>
      <c r="D59" s="2"/>
      <c r="F59" s="145"/>
      <c r="H59" s="145"/>
      <c r="J59" s="145"/>
    </row>
    <row r="60" spans="1:10" x14ac:dyDescent="0.7">
      <c r="A60" s="2"/>
      <c r="B60" s="2"/>
      <c r="C60" s="2"/>
      <c r="D60" s="2"/>
      <c r="F60" s="145"/>
      <c r="H60" s="145"/>
      <c r="J60" s="145"/>
    </row>
    <row r="61" spans="1:10" x14ac:dyDescent="0.7">
      <c r="A61" s="2"/>
      <c r="B61" s="2"/>
      <c r="C61" s="2"/>
      <c r="D61" s="2"/>
      <c r="F61" s="145"/>
      <c r="H61" s="145"/>
      <c r="J61" s="145"/>
    </row>
    <row r="62" spans="1:10" x14ac:dyDescent="0.7">
      <c r="A62" s="2"/>
      <c r="B62" s="2"/>
      <c r="C62" s="2"/>
      <c r="D62" s="2"/>
      <c r="F62" s="145"/>
      <c r="H62" s="145"/>
      <c r="J62" s="145"/>
    </row>
    <row r="63" spans="1:10" x14ac:dyDescent="0.7">
      <c r="A63" s="2"/>
      <c r="B63" s="2"/>
      <c r="C63" s="2"/>
      <c r="D63" s="2"/>
      <c r="F63" s="145"/>
      <c r="H63" s="145"/>
      <c r="J63" s="145"/>
    </row>
    <row r="64" spans="1:10" x14ac:dyDescent="0.7">
      <c r="A64" s="38"/>
      <c r="B64" s="38"/>
      <c r="C64" s="38"/>
      <c r="D64" s="38"/>
      <c r="F64" s="145"/>
      <c r="H64" s="145"/>
      <c r="J64" s="145"/>
    </row>
    <row r="65" spans="1:11" x14ac:dyDescent="0.7">
      <c r="A65" s="38"/>
      <c r="B65" s="38"/>
      <c r="C65" s="38"/>
      <c r="D65" s="38"/>
      <c r="F65" s="145"/>
      <c r="H65" s="145"/>
      <c r="J65" s="145"/>
    </row>
    <row r="66" spans="1:11" x14ac:dyDescent="0.7">
      <c r="A66" s="38"/>
      <c r="B66" s="38"/>
      <c r="C66" s="38"/>
      <c r="D66" s="38"/>
      <c r="F66" s="145"/>
      <c r="H66" s="145"/>
      <c r="J66" s="145"/>
    </row>
    <row r="67" spans="1:11" x14ac:dyDescent="0.7">
      <c r="A67" s="38"/>
      <c r="B67" s="38"/>
      <c r="C67" s="38"/>
      <c r="D67" s="38"/>
      <c r="F67" s="145"/>
      <c r="H67" s="145"/>
      <c r="J67" s="145"/>
    </row>
    <row r="68" spans="1:11" x14ac:dyDescent="0.7">
      <c r="A68" s="38"/>
      <c r="B68" s="38"/>
      <c r="C68" s="38"/>
      <c r="D68" s="38"/>
      <c r="F68" s="145"/>
      <c r="H68" s="145"/>
      <c r="J68" s="145"/>
    </row>
    <row r="69" spans="1:11" x14ac:dyDescent="0.7">
      <c r="A69" s="38"/>
      <c r="B69" s="38"/>
      <c r="C69" s="38"/>
      <c r="D69" s="38"/>
      <c r="F69" s="145"/>
      <c r="H69" s="145"/>
      <c r="J69" s="145"/>
    </row>
    <row r="70" spans="1:11" x14ac:dyDescent="0.7">
      <c r="A70" s="38"/>
      <c r="B70" s="38"/>
      <c r="C70" s="38"/>
      <c r="D70" s="38"/>
      <c r="F70" s="145"/>
      <c r="H70" s="145"/>
      <c r="J70" s="145"/>
    </row>
    <row r="71" spans="1:11" x14ac:dyDescent="0.7">
      <c r="A71" s="38"/>
      <c r="B71" s="38"/>
      <c r="C71" s="38"/>
      <c r="D71" s="38"/>
      <c r="F71" s="145"/>
      <c r="H71" s="145"/>
      <c r="J71" s="145"/>
    </row>
    <row r="72" spans="1:11" x14ac:dyDescent="0.7">
      <c r="A72" s="38"/>
      <c r="B72" s="38"/>
      <c r="C72" s="38"/>
      <c r="D72" s="38"/>
      <c r="F72" s="145"/>
      <c r="H72" s="145"/>
      <c r="J72" s="145"/>
    </row>
    <row r="73" spans="1:11" x14ac:dyDescent="0.7">
      <c r="A73" s="38"/>
      <c r="B73" s="38"/>
      <c r="C73" s="38"/>
      <c r="D73" s="38"/>
      <c r="F73" s="145"/>
      <c r="H73" s="145"/>
      <c r="J73" s="145"/>
    </row>
    <row r="74" spans="1:11" x14ac:dyDescent="0.7">
      <c r="A74" s="38"/>
      <c r="B74" s="38"/>
      <c r="C74" s="38"/>
      <c r="D74" s="38"/>
      <c r="F74" s="145"/>
      <c r="H74" s="145"/>
      <c r="J74" s="145"/>
    </row>
    <row r="75" spans="1:11" x14ac:dyDescent="0.7">
      <c r="A75" s="38"/>
      <c r="B75" s="38"/>
      <c r="C75" s="38"/>
      <c r="D75" s="38"/>
      <c r="F75" s="145"/>
      <c r="H75" s="145"/>
      <c r="J75" s="145"/>
    </row>
    <row r="76" spans="1:11" x14ac:dyDescent="0.7">
      <c r="A76" s="38"/>
      <c r="B76" s="38"/>
      <c r="C76" s="38"/>
      <c r="D76" s="38"/>
      <c r="F76" s="146"/>
      <c r="G76" s="147"/>
      <c r="H76" s="146"/>
      <c r="J76" s="146"/>
      <c r="K76" s="147"/>
    </row>
    <row r="77" spans="1:11" x14ac:dyDescent="0.7">
      <c r="A77" s="38"/>
      <c r="B77" s="38"/>
      <c r="C77" s="38"/>
      <c r="D77" s="38"/>
      <c r="F77" s="146"/>
      <c r="G77" s="147"/>
      <c r="H77" s="146"/>
      <c r="J77" s="146"/>
      <c r="K77" s="147"/>
    </row>
    <row r="78" spans="1:11" x14ac:dyDescent="0.7">
      <c r="A78" s="38"/>
      <c r="B78" s="38"/>
      <c r="C78" s="38"/>
      <c r="D78" s="38"/>
      <c r="F78" s="146"/>
      <c r="G78" s="147"/>
      <c r="H78" s="146"/>
      <c r="J78" s="146"/>
      <c r="K78" s="147"/>
    </row>
    <row r="79" spans="1:11" x14ac:dyDescent="0.7">
      <c r="A79" s="38"/>
      <c r="B79" s="38"/>
      <c r="C79" s="38"/>
      <c r="D79" s="38"/>
      <c r="F79" s="146"/>
      <c r="G79" s="147"/>
      <c r="H79" s="146"/>
      <c r="J79" s="146"/>
      <c r="K79" s="147"/>
    </row>
    <row r="80" spans="1:11" x14ac:dyDescent="0.7">
      <c r="A80" s="38"/>
      <c r="B80" s="38"/>
      <c r="C80" s="38"/>
      <c r="D80" s="38"/>
      <c r="F80" s="146"/>
      <c r="G80" s="147"/>
      <c r="H80" s="146"/>
      <c r="J80" s="146"/>
      <c r="K80" s="147"/>
    </row>
    <row r="81" spans="1:11" x14ac:dyDescent="0.7">
      <c r="A81" s="38"/>
      <c r="B81" s="38"/>
      <c r="C81" s="38"/>
      <c r="D81" s="38"/>
      <c r="F81" s="146"/>
      <c r="G81" s="147"/>
      <c r="H81" s="146"/>
      <c r="J81" s="146"/>
      <c r="K81" s="147"/>
    </row>
    <row r="82" spans="1:11" x14ac:dyDescent="0.7">
      <c r="A82" s="38"/>
      <c r="B82" s="38"/>
      <c r="C82" s="38"/>
      <c r="D82" s="38"/>
      <c r="F82" s="146"/>
      <c r="G82" s="147"/>
      <c r="H82" s="146"/>
      <c r="J82" s="146"/>
      <c r="K82" s="147"/>
    </row>
    <row r="83" spans="1:11" x14ac:dyDescent="0.7">
      <c r="A83" s="38"/>
      <c r="B83" s="38"/>
      <c r="C83" s="38"/>
      <c r="D83" s="38"/>
      <c r="F83" s="146"/>
      <c r="G83" s="147"/>
      <c r="H83" s="146"/>
      <c r="J83" s="146"/>
      <c r="K83" s="147"/>
    </row>
    <row r="84" spans="1:11" x14ac:dyDescent="0.7">
      <c r="A84" s="38"/>
      <c r="B84" s="38"/>
      <c r="C84" s="38"/>
      <c r="D84" s="38"/>
      <c r="F84" s="146"/>
      <c r="G84" s="147"/>
      <c r="H84" s="146"/>
      <c r="J84" s="146"/>
      <c r="K84" s="147"/>
    </row>
    <row r="85" spans="1:11" x14ac:dyDescent="0.7">
      <c r="A85" s="38"/>
      <c r="B85" s="38"/>
      <c r="C85" s="38"/>
      <c r="D85" s="38"/>
      <c r="F85" s="146"/>
      <c r="G85" s="147"/>
      <c r="H85" s="146"/>
      <c r="J85" s="146"/>
      <c r="K85" s="147"/>
    </row>
    <row r="86" spans="1:11" x14ac:dyDescent="0.7">
      <c r="A86" s="38"/>
      <c r="B86" s="38"/>
      <c r="C86" s="38"/>
      <c r="D86" s="38"/>
      <c r="F86" s="146"/>
      <c r="G86" s="147"/>
      <c r="H86" s="146"/>
      <c r="J86" s="146"/>
      <c r="K86" s="147"/>
    </row>
  </sheetData>
  <sheetProtection formatCells="0" formatColumns="0" formatRows="0" insertColumns="0" insertRows="0" insertHyperlinks="0" deleteColumns="0" deleteRows="0" sort="0" autoFilter="0" pivotTables="0"/>
  <mergeCells count="7">
    <mergeCell ref="E6:G6"/>
    <mergeCell ref="I6:K6"/>
    <mergeCell ref="A1:K1"/>
    <mergeCell ref="A2:K2"/>
    <mergeCell ref="A3:K3"/>
    <mergeCell ref="E5:G5"/>
    <mergeCell ref="I5:K5"/>
  </mergeCells>
  <pageMargins left="0.6692913385826772" right="0.27559055118110237" top="0.86614173228346458" bottom="0.27559055118110237" header="0.39370078740157483" footer="0.27559055118110237"/>
  <pageSetup paperSize="9" scale="68" firstPageNumber="9" orientation="portrait" useFirstPageNumber="1" r:id="rId1"/>
  <headerFooter alignWithMargins="0">
    <oddHeader>&amp;C&amp;"Angsana New,Bold"&amp;P</oddHeader>
    <oddFooter>&amp;LNotes to the financial statements are an integral part of this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F60"/>
  <sheetViews>
    <sheetView view="pageBreakPreview" topLeftCell="A24" zoomScale="48" zoomScaleNormal="46" zoomScaleSheetLayoutView="48" workbookViewId="0">
      <selection activeCell="E25" sqref="E25"/>
    </sheetView>
  </sheetViews>
  <sheetFormatPr defaultColWidth="9.08984375" defaultRowHeight="23" x14ac:dyDescent="0.7"/>
  <cols>
    <col min="1" max="1" width="3.08984375" style="8" customWidth="1"/>
    <col min="2" max="2" width="3.6328125" style="8" customWidth="1"/>
    <col min="3" max="3" width="51.08984375" style="8" customWidth="1"/>
    <col min="4" max="4" width="9.08984375" style="8" customWidth="1"/>
    <col min="5" max="5" width="15.36328125" style="3" bestFit="1" customWidth="1"/>
    <col min="6" max="6" width="1.08984375" style="3" customWidth="1"/>
    <col min="7" max="7" width="16.81640625" style="3" bestFit="1" customWidth="1"/>
    <col min="8" max="8" width="1.08984375" style="3" customWidth="1"/>
    <col min="9" max="9" width="22.54296875" style="3" customWidth="1"/>
    <col min="10" max="10" width="1" style="3" customWidth="1"/>
    <col min="11" max="11" width="19.54296875" style="3" bestFit="1" customWidth="1"/>
    <col min="12" max="12" width="1" style="3" customWidth="1"/>
    <col min="13" max="13" width="19.453125" style="3" customWidth="1"/>
    <col min="14" max="14" width="1.453125" style="3" customWidth="1"/>
    <col min="15" max="15" width="16.81640625" style="3" bestFit="1" customWidth="1"/>
    <col min="16" max="16" width="1.6328125" style="3" customWidth="1"/>
    <col min="17" max="17" width="15.6328125" style="3" customWidth="1"/>
    <col min="18" max="18" width="1.36328125" style="3" customWidth="1"/>
    <col min="19" max="19" width="39.453125" style="3" customWidth="1"/>
    <col min="20" max="20" width="1.36328125" style="3" customWidth="1"/>
    <col min="21" max="21" width="17.90625" style="3" customWidth="1"/>
    <col min="22" max="22" width="1.36328125" style="3" customWidth="1"/>
    <col min="23" max="23" width="17.453125" style="3" bestFit="1" customWidth="1"/>
    <col min="24" max="24" width="1.36328125" style="3" customWidth="1"/>
    <col min="25" max="25" width="16.81640625" style="3" bestFit="1" customWidth="1"/>
    <col min="26" max="26" width="16.36328125" style="8" bestFit="1" customWidth="1"/>
    <col min="27" max="16384" width="9.08984375" style="8"/>
  </cols>
  <sheetData>
    <row r="1" spans="1:32" s="17" customFormat="1" x14ac:dyDescent="0.7">
      <c r="A1" s="189" t="s">
        <v>1</v>
      </c>
      <c r="B1" s="189"/>
      <c r="C1" s="189"/>
      <c r="D1" s="189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</row>
    <row r="2" spans="1:32" s="17" customFormat="1" x14ac:dyDescent="0.7">
      <c r="A2" s="190" t="s">
        <v>81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</row>
    <row r="3" spans="1:32" s="17" customFormat="1" x14ac:dyDescent="0.7">
      <c r="A3" s="189" t="str">
        <f>+'PL 12m'!A3:K3</f>
        <v>For the year ended 31 December 2023</v>
      </c>
      <c r="B3" s="189"/>
      <c r="C3" s="189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</row>
    <row r="4" spans="1:32" s="17" customFormat="1" x14ac:dyDescent="0.7">
      <c r="A4" s="189" t="s">
        <v>82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</row>
    <row r="5" spans="1:32" s="17" customFormat="1" x14ac:dyDescent="0.7">
      <c r="A5" s="26"/>
      <c r="B5" s="26"/>
      <c r="C5" s="26"/>
      <c r="D5" s="26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148" t="s">
        <v>181</v>
      </c>
    </row>
    <row r="6" spans="1:32" x14ac:dyDescent="0.7">
      <c r="A6" s="18"/>
      <c r="B6" s="18"/>
      <c r="C6" s="18"/>
      <c r="D6" s="18"/>
      <c r="E6" s="149" t="s">
        <v>94</v>
      </c>
      <c r="F6" s="130"/>
      <c r="G6" s="149" t="s">
        <v>96</v>
      </c>
      <c r="H6" s="130"/>
      <c r="I6" s="130" t="s">
        <v>160</v>
      </c>
      <c r="J6" s="149"/>
      <c r="K6" s="187" t="s">
        <v>89</v>
      </c>
      <c r="L6" s="187"/>
      <c r="M6" s="187"/>
      <c r="N6" s="187"/>
      <c r="O6" s="187"/>
      <c r="P6" s="149"/>
      <c r="Q6" s="149" t="s">
        <v>50</v>
      </c>
      <c r="R6" s="130"/>
      <c r="S6" s="150" t="s">
        <v>51</v>
      </c>
      <c r="T6" s="130"/>
      <c r="U6" s="151" t="s">
        <v>86</v>
      </c>
      <c r="V6" s="130"/>
      <c r="W6" s="129" t="s">
        <v>84</v>
      </c>
      <c r="X6" s="130"/>
      <c r="Y6" s="187" t="s">
        <v>83</v>
      </c>
    </row>
    <row r="7" spans="1:32" x14ac:dyDescent="0.7">
      <c r="E7" s="47" t="s">
        <v>95</v>
      </c>
      <c r="F7" s="47"/>
      <c r="G7" s="47" t="s">
        <v>97</v>
      </c>
      <c r="H7" s="47"/>
      <c r="I7" s="47" t="s">
        <v>153</v>
      </c>
      <c r="J7" s="47"/>
      <c r="K7" s="191"/>
      <c r="L7" s="191"/>
      <c r="M7" s="191"/>
      <c r="N7" s="191"/>
      <c r="O7" s="191"/>
      <c r="P7" s="152"/>
      <c r="Q7" s="152"/>
      <c r="R7" s="47"/>
      <c r="S7" s="150" t="s">
        <v>138</v>
      </c>
      <c r="T7" s="47"/>
      <c r="U7" s="153" t="s">
        <v>87</v>
      </c>
      <c r="V7" s="47"/>
      <c r="W7" s="153" t="s">
        <v>85</v>
      </c>
      <c r="X7" s="47"/>
      <c r="Y7" s="188"/>
    </row>
    <row r="8" spans="1:32" ht="23.25" customHeight="1" x14ac:dyDescent="0.7">
      <c r="E8" s="47" t="s">
        <v>40</v>
      </c>
      <c r="F8" s="47"/>
      <c r="G8" s="47"/>
      <c r="H8" s="47"/>
      <c r="I8" s="47" t="s">
        <v>154</v>
      </c>
      <c r="J8" s="47"/>
      <c r="K8" s="130" t="s">
        <v>90</v>
      </c>
      <c r="L8" s="130"/>
      <c r="M8" s="130" t="s">
        <v>90</v>
      </c>
      <c r="N8" s="130"/>
      <c r="O8" s="130" t="s">
        <v>93</v>
      </c>
      <c r="P8" s="47"/>
      <c r="Q8" s="47"/>
      <c r="R8" s="47"/>
      <c r="S8" s="47" t="s">
        <v>134</v>
      </c>
      <c r="T8" s="47"/>
      <c r="U8" s="153" t="s">
        <v>88</v>
      </c>
      <c r="V8" s="47"/>
      <c r="W8" s="47"/>
      <c r="X8" s="47"/>
      <c r="Y8" s="47"/>
    </row>
    <row r="9" spans="1:32" ht="23.25" customHeight="1" x14ac:dyDescent="0.7">
      <c r="E9" s="47"/>
      <c r="F9" s="47"/>
      <c r="G9" s="47"/>
      <c r="H9" s="47"/>
      <c r="I9" s="47" t="s">
        <v>156</v>
      </c>
      <c r="J9" s="47"/>
      <c r="K9" s="47" t="s">
        <v>91</v>
      </c>
      <c r="L9" s="47"/>
      <c r="M9" s="47" t="s">
        <v>50</v>
      </c>
      <c r="N9" s="47"/>
      <c r="O9" s="47"/>
      <c r="P9" s="47"/>
      <c r="Q9" s="47"/>
      <c r="R9" s="47"/>
      <c r="S9" s="47" t="s">
        <v>135</v>
      </c>
      <c r="T9" s="47"/>
      <c r="U9" s="47"/>
      <c r="V9" s="47"/>
      <c r="W9" s="47"/>
      <c r="X9" s="47"/>
      <c r="Y9" s="47"/>
    </row>
    <row r="10" spans="1:32" ht="23.25" customHeight="1" x14ac:dyDescent="0.7">
      <c r="A10" s="20"/>
      <c r="B10" s="20"/>
      <c r="C10" s="20"/>
      <c r="D10" s="21" t="s">
        <v>6</v>
      </c>
      <c r="E10" s="154"/>
      <c r="F10" s="154"/>
      <c r="G10" s="154"/>
      <c r="H10" s="154"/>
      <c r="I10" s="154"/>
      <c r="J10" s="154"/>
      <c r="K10" s="154"/>
      <c r="L10" s="154"/>
      <c r="M10" s="154" t="s">
        <v>92</v>
      </c>
      <c r="N10" s="154"/>
      <c r="O10" s="154"/>
      <c r="P10" s="154"/>
      <c r="Q10" s="154"/>
      <c r="R10" s="154"/>
      <c r="S10" s="154" t="s">
        <v>139</v>
      </c>
      <c r="T10" s="154"/>
      <c r="U10" s="154"/>
      <c r="V10" s="154"/>
      <c r="W10" s="154"/>
      <c r="X10" s="154"/>
      <c r="Y10" s="154"/>
    </row>
    <row r="11" spans="1:32" ht="12.75" customHeight="1" x14ac:dyDescent="0.7">
      <c r="D11" s="19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</row>
    <row r="12" spans="1:32" x14ac:dyDescent="0.7">
      <c r="A12" s="23" t="s">
        <v>144</v>
      </c>
      <c r="E12" s="47">
        <v>300000000</v>
      </c>
      <c r="F12" s="44"/>
      <c r="G12" s="47">
        <v>1092894156.6300001</v>
      </c>
      <c r="H12" s="44"/>
      <c r="I12" s="47">
        <v>-353319000.38000005</v>
      </c>
      <c r="J12" s="47"/>
      <c r="K12" s="47">
        <v>29999999.999999996</v>
      </c>
      <c r="L12" s="47"/>
      <c r="M12" s="47">
        <v>21676000</v>
      </c>
      <c r="N12" s="47"/>
      <c r="O12" s="47">
        <v>917905842.5999999</v>
      </c>
      <c r="P12" s="47"/>
      <c r="Q12" s="47">
        <v>-21676000</v>
      </c>
      <c r="R12" s="47"/>
      <c r="S12" s="47">
        <v>255362158.40000001</v>
      </c>
      <c r="T12" s="47"/>
      <c r="U12" s="132">
        <f>SUM(E12:S12)</f>
        <v>2242843157.25</v>
      </c>
      <c r="V12" s="47"/>
      <c r="W12" s="47">
        <v>81936707.239999995</v>
      </c>
      <c r="X12" s="47"/>
      <c r="Y12" s="47">
        <f>U12+W12</f>
        <v>2324779864.4899998</v>
      </c>
      <c r="AF12" s="22"/>
    </row>
    <row r="13" spans="1:32" x14ac:dyDescent="0.7">
      <c r="A13" s="23" t="s">
        <v>145</v>
      </c>
      <c r="B13" s="23"/>
      <c r="C13" s="23"/>
      <c r="E13" s="47"/>
      <c r="F13" s="44"/>
      <c r="G13" s="44"/>
      <c r="H13" s="44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AF13" s="22"/>
    </row>
    <row r="14" spans="1:32" x14ac:dyDescent="0.7">
      <c r="B14" s="8" t="s">
        <v>166</v>
      </c>
      <c r="D14" s="112">
        <v>27</v>
      </c>
      <c r="E14" s="44">
        <v>0</v>
      </c>
      <c r="F14" s="44"/>
      <c r="G14" s="44">
        <v>0</v>
      </c>
      <c r="H14" s="44"/>
      <c r="I14" s="44">
        <v>0</v>
      </c>
      <c r="J14" s="44"/>
      <c r="K14" s="44">
        <v>0</v>
      </c>
      <c r="L14" s="44"/>
      <c r="M14" s="44">
        <v>0</v>
      </c>
      <c r="N14" s="44"/>
      <c r="O14" s="44">
        <v>-434085775</v>
      </c>
      <c r="P14" s="44"/>
      <c r="Q14" s="44">
        <v>0</v>
      </c>
      <c r="R14" s="44"/>
      <c r="S14" s="44">
        <v>0</v>
      </c>
      <c r="T14" s="44"/>
      <c r="U14" s="44">
        <f>SUM(E14:S14)</f>
        <v>-434085775</v>
      </c>
      <c r="V14" s="44"/>
      <c r="W14" s="44">
        <v>0</v>
      </c>
      <c r="X14" s="44"/>
      <c r="Y14" s="44">
        <f t="shared" ref="Y14:Y18" si="0">+U14+W14</f>
        <v>-434085775</v>
      </c>
      <c r="AF14" s="22"/>
    </row>
    <row r="15" spans="1:32" x14ac:dyDescent="0.7">
      <c r="B15" s="8" t="s">
        <v>191</v>
      </c>
      <c r="E15" s="44">
        <v>0</v>
      </c>
      <c r="F15" s="44"/>
      <c r="G15" s="44">
        <v>0</v>
      </c>
      <c r="H15" s="44"/>
      <c r="I15" s="44">
        <v>0</v>
      </c>
      <c r="J15" s="44"/>
      <c r="K15" s="44">
        <v>0</v>
      </c>
      <c r="L15" s="44"/>
      <c r="M15" s="44">
        <v>0</v>
      </c>
      <c r="N15" s="44"/>
      <c r="O15" s="44">
        <v>419674706.44999987</v>
      </c>
      <c r="P15" s="44"/>
      <c r="Q15" s="44">
        <v>0</v>
      </c>
      <c r="R15" s="44"/>
      <c r="S15" s="44">
        <v>0</v>
      </c>
      <c r="T15" s="44"/>
      <c r="U15" s="44">
        <f t="shared" ref="U15:U19" si="1">SUM(E15:S15)</f>
        <v>419674706.44999987</v>
      </c>
      <c r="V15" s="44"/>
      <c r="W15" s="44">
        <v>-3973850.56</v>
      </c>
      <c r="X15" s="44"/>
      <c r="Y15" s="44">
        <f t="shared" si="0"/>
        <v>415700855.88999987</v>
      </c>
      <c r="Z15" s="6"/>
      <c r="AF15" s="22"/>
    </row>
    <row r="16" spans="1:32" x14ac:dyDescent="0.7">
      <c r="B16" s="8" t="s">
        <v>192</v>
      </c>
      <c r="E16" s="44">
        <v>0</v>
      </c>
      <c r="F16" s="44"/>
      <c r="G16" s="44">
        <v>0</v>
      </c>
      <c r="H16" s="44"/>
      <c r="I16" s="44">
        <v>0</v>
      </c>
      <c r="J16" s="44"/>
      <c r="K16" s="44">
        <v>0</v>
      </c>
      <c r="L16" s="44"/>
      <c r="M16" s="44">
        <v>0</v>
      </c>
      <c r="N16" s="44"/>
      <c r="O16" s="44">
        <v>-3199416.01</v>
      </c>
      <c r="P16" s="44"/>
      <c r="Q16" s="44">
        <v>0</v>
      </c>
      <c r="R16" s="44"/>
      <c r="S16" s="44">
        <v>-180000000</v>
      </c>
      <c r="T16" s="44"/>
      <c r="U16" s="44">
        <f t="shared" si="1"/>
        <v>-183199416.00999999</v>
      </c>
      <c r="V16" s="44"/>
      <c r="W16" s="44">
        <v>-5625.71</v>
      </c>
      <c r="X16" s="44"/>
      <c r="Y16" s="44">
        <f t="shared" si="0"/>
        <v>-183205041.72</v>
      </c>
      <c r="AF16" s="22"/>
    </row>
    <row r="17" spans="1:32" x14ac:dyDescent="0.7">
      <c r="B17" s="8" t="s">
        <v>198</v>
      </c>
      <c r="D17" s="112"/>
      <c r="E17" s="44">
        <v>0</v>
      </c>
      <c r="F17" s="44"/>
      <c r="G17" s="44">
        <v>0</v>
      </c>
      <c r="H17" s="44"/>
      <c r="I17" s="44">
        <v>0</v>
      </c>
      <c r="J17" s="44"/>
      <c r="K17" s="44">
        <v>0</v>
      </c>
      <c r="L17" s="44"/>
      <c r="M17" s="44">
        <v>0</v>
      </c>
      <c r="N17" s="44"/>
      <c r="O17" s="44">
        <v>0</v>
      </c>
      <c r="P17" s="44"/>
      <c r="Q17" s="44">
        <v>0</v>
      </c>
      <c r="R17" s="44"/>
      <c r="S17" s="44">
        <v>0</v>
      </c>
      <c r="T17" s="44"/>
      <c r="U17" s="44">
        <f t="shared" si="1"/>
        <v>0</v>
      </c>
      <c r="V17" s="44"/>
      <c r="W17" s="44">
        <v>214633390</v>
      </c>
      <c r="X17" s="44"/>
      <c r="Y17" s="44">
        <f t="shared" si="0"/>
        <v>214633390</v>
      </c>
      <c r="AF17" s="22"/>
    </row>
    <row r="18" spans="1:32" x14ac:dyDescent="0.7">
      <c r="B18" s="8" t="s">
        <v>199</v>
      </c>
      <c r="D18" s="112"/>
      <c r="E18" s="44">
        <v>0</v>
      </c>
      <c r="F18" s="44"/>
      <c r="G18" s="44">
        <v>0</v>
      </c>
      <c r="H18" s="44"/>
      <c r="I18" s="44">
        <v>0</v>
      </c>
      <c r="J18" s="44"/>
      <c r="K18" s="44">
        <v>0</v>
      </c>
      <c r="L18" s="44"/>
      <c r="M18" s="44">
        <v>0</v>
      </c>
      <c r="N18" s="44"/>
      <c r="O18" s="44">
        <v>0</v>
      </c>
      <c r="P18" s="44"/>
      <c r="Q18" s="44">
        <v>0</v>
      </c>
      <c r="R18" s="44"/>
      <c r="S18" s="44">
        <v>0</v>
      </c>
      <c r="T18" s="44"/>
      <c r="U18" s="44">
        <f t="shared" si="1"/>
        <v>0</v>
      </c>
      <c r="V18" s="44"/>
      <c r="W18" s="44">
        <v>-3418755</v>
      </c>
      <c r="X18" s="44"/>
      <c r="Y18" s="44">
        <f t="shared" si="0"/>
        <v>-3418755</v>
      </c>
      <c r="AF18" s="22"/>
    </row>
    <row r="19" spans="1:32" x14ac:dyDescent="0.7">
      <c r="B19" s="8" t="s">
        <v>200</v>
      </c>
      <c r="D19" s="112"/>
      <c r="E19" s="44">
        <v>0</v>
      </c>
      <c r="F19" s="44"/>
      <c r="G19" s="44">
        <v>0</v>
      </c>
      <c r="H19" s="44"/>
      <c r="I19" s="44">
        <v>0</v>
      </c>
      <c r="J19" s="44"/>
      <c r="K19" s="44">
        <v>0</v>
      </c>
      <c r="L19" s="44"/>
      <c r="M19" s="44">
        <v>0</v>
      </c>
      <c r="N19" s="44"/>
      <c r="O19" s="44">
        <v>0</v>
      </c>
      <c r="P19" s="44"/>
      <c r="Q19" s="44">
        <v>0</v>
      </c>
      <c r="R19" s="44"/>
      <c r="S19" s="44">
        <v>0</v>
      </c>
      <c r="T19" s="44"/>
      <c r="U19" s="44">
        <f t="shared" si="1"/>
        <v>0</v>
      </c>
      <c r="V19" s="44"/>
      <c r="W19" s="44">
        <v>1349980</v>
      </c>
      <c r="X19" s="44"/>
      <c r="Y19" s="44">
        <f t="shared" ref="Y19:Y20" si="2">+U19+W19</f>
        <v>1349980</v>
      </c>
      <c r="AF19" s="22"/>
    </row>
    <row r="20" spans="1:32" x14ac:dyDescent="0.7">
      <c r="B20" s="8" t="s">
        <v>168</v>
      </c>
      <c r="D20" s="112"/>
      <c r="E20" s="44">
        <v>0</v>
      </c>
      <c r="F20" s="44"/>
      <c r="G20" s="44">
        <v>0</v>
      </c>
      <c r="H20" s="44"/>
      <c r="I20" s="44">
        <v>37779.69</v>
      </c>
      <c r="J20" s="44"/>
      <c r="K20" s="44">
        <v>0</v>
      </c>
      <c r="L20" s="44"/>
      <c r="M20" s="44">
        <v>0</v>
      </c>
      <c r="N20" s="44"/>
      <c r="O20" s="44">
        <v>0</v>
      </c>
      <c r="P20" s="44"/>
      <c r="Q20" s="44">
        <v>0</v>
      </c>
      <c r="R20" s="44"/>
      <c r="S20" s="44">
        <v>0</v>
      </c>
      <c r="T20" s="44"/>
      <c r="U20" s="44">
        <f t="shared" ref="U20" si="3">SUM(E20:S20)</f>
        <v>37779.69</v>
      </c>
      <c r="V20" s="44"/>
      <c r="W20" s="44">
        <v>-37779.69</v>
      </c>
      <c r="X20" s="44"/>
      <c r="Y20" s="44">
        <f t="shared" si="2"/>
        <v>0</v>
      </c>
      <c r="AF20" s="22"/>
    </row>
    <row r="21" spans="1:32" x14ac:dyDescent="0.7">
      <c r="B21" s="17" t="s">
        <v>146</v>
      </c>
      <c r="C21" s="17"/>
      <c r="E21" s="155">
        <f>SUM(E14:E20)</f>
        <v>0</v>
      </c>
      <c r="F21" s="44"/>
      <c r="G21" s="155">
        <f>SUM(G14:G20)</f>
        <v>0</v>
      </c>
      <c r="H21" s="44"/>
      <c r="I21" s="155">
        <f>SUM(I14:I20)</f>
        <v>37779.69</v>
      </c>
      <c r="J21" s="155"/>
      <c r="K21" s="155">
        <f>SUM(K14:K20)</f>
        <v>0</v>
      </c>
      <c r="L21" s="47">
        <f>SUM(L16)</f>
        <v>0</v>
      </c>
      <c r="M21" s="155">
        <f>SUM(M14:M20)</f>
        <v>0</v>
      </c>
      <c r="N21" s="47"/>
      <c r="O21" s="155">
        <f>SUM(O14:O20)</f>
        <v>-17610484.560000129</v>
      </c>
      <c r="P21" s="47"/>
      <c r="Q21" s="155">
        <f>SUM(Q14:Q20)</f>
        <v>0</v>
      </c>
      <c r="R21" s="47"/>
      <c r="S21" s="155">
        <f>SUM(S14:S20)</f>
        <v>-180000000</v>
      </c>
      <c r="T21" s="47"/>
      <c r="U21" s="155">
        <f>SUM(U14:U20)</f>
        <v>-197572704.87000012</v>
      </c>
      <c r="V21" s="47"/>
      <c r="W21" s="155">
        <f>SUM(W14:W20)</f>
        <v>208547359.03999999</v>
      </c>
      <c r="X21" s="47"/>
      <c r="Y21" s="155">
        <f>SUM(Y14:Y20)</f>
        <v>10974654.169999868</v>
      </c>
      <c r="AF21" s="22"/>
    </row>
    <row r="22" spans="1:32" ht="23.5" thickBot="1" x14ac:dyDescent="0.75">
      <c r="A22" s="23" t="s">
        <v>184</v>
      </c>
      <c r="B22" s="23"/>
      <c r="C22" s="23"/>
      <c r="E22" s="156">
        <f>+E12+E21</f>
        <v>300000000</v>
      </c>
      <c r="F22" s="44"/>
      <c r="G22" s="156">
        <f>+G12+G21</f>
        <v>1092894156.6300001</v>
      </c>
      <c r="H22" s="44"/>
      <c r="I22" s="156">
        <f>+I12+I21</f>
        <v>-353281220.69000006</v>
      </c>
      <c r="J22" s="156"/>
      <c r="K22" s="156">
        <f>+K12+K21</f>
        <v>29999999.999999996</v>
      </c>
      <c r="L22" s="47" t="e">
        <f>+L12+L21+#REF!</f>
        <v>#REF!</v>
      </c>
      <c r="M22" s="156">
        <f>+M12+M21</f>
        <v>21676000</v>
      </c>
      <c r="N22" s="47"/>
      <c r="O22" s="156">
        <f>+O12+O21</f>
        <v>900295358.03999972</v>
      </c>
      <c r="P22" s="47"/>
      <c r="Q22" s="156">
        <f>+Q12+Q21</f>
        <v>-21676000</v>
      </c>
      <c r="R22" s="47"/>
      <c r="S22" s="156">
        <f>+S12+S21</f>
        <v>75362158.400000006</v>
      </c>
      <c r="T22" s="47"/>
      <c r="U22" s="156">
        <f>+U12+U21</f>
        <v>2045270452.3799999</v>
      </c>
      <c r="V22" s="47"/>
      <c r="W22" s="156">
        <f>+W12+W21</f>
        <v>290484066.27999997</v>
      </c>
      <c r="X22" s="47"/>
      <c r="Y22" s="156">
        <f>+Y12+Y21</f>
        <v>2335754518.6599998</v>
      </c>
      <c r="Z22" s="3"/>
      <c r="AA22" s="25"/>
      <c r="AF22" s="22"/>
    </row>
    <row r="23" spans="1:32" ht="11" customHeight="1" thickTop="1" x14ac:dyDescent="0.7">
      <c r="A23" s="17"/>
      <c r="B23" s="23"/>
      <c r="C23" s="24"/>
      <c r="E23" s="47"/>
      <c r="F23" s="44"/>
      <c r="G23" s="44"/>
      <c r="H23" s="44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AF23" s="22"/>
    </row>
    <row r="24" spans="1:32" x14ac:dyDescent="0.7">
      <c r="A24" s="23" t="s">
        <v>98</v>
      </c>
      <c r="B24" s="23"/>
      <c r="C24" s="23"/>
      <c r="E24" s="47">
        <v>300000000</v>
      </c>
      <c r="F24" s="44"/>
      <c r="G24" s="47">
        <v>1092894156.6300001</v>
      </c>
      <c r="H24" s="47"/>
      <c r="I24" s="47">
        <v>-353682491.57000005</v>
      </c>
      <c r="J24" s="44"/>
      <c r="K24" s="47">
        <v>29999999.999999996</v>
      </c>
      <c r="L24" s="47"/>
      <c r="M24" s="47">
        <v>21676000</v>
      </c>
      <c r="N24" s="47"/>
      <c r="O24" s="47">
        <v>772255460.73000002</v>
      </c>
      <c r="P24" s="47"/>
      <c r="Q24" s="47">
        <v>-21676000</v>
      </c>
      <c r="R24" s="47"/>
      <c r="S24" s="47">
        <v>114013625.78</v>
      </c>
      <c r="T24" s="47"/>
      <c r="U24" s="47">
        <v>1955480751.5699999</v>
      </c>
      <c r="V24" s="47"/>
      <c r="W24" s="47">
        <v>9473052.5500000007</v>
      </c>
      <c r="X24" s="47"/>
      <c r="Y24" s="47">
        <f>SUM(U24:W24)</f>
        <v>1964953804.1199999</v>
      </c>
      <c r="AA24" s="25"/>
      <c r="AF24" s="22"/>
    </row>
    <row r="25" spans="1:32" x14ac:dyDescent="0.7">
      <c r="A25" s="23" t="s">
        <v>145</v>
      </c>
      <c r="B25" s="23"/>
      <c r="C25" s="23"/>
      <c r="E25" s="47"/>
      <c r="F25" s="44"/>
      <c r="G25" s="44"/>
      <c r="H25" s="44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4"/>
      <c r="V25" s="47"/>
      <c r="W25" s="47"/>
      <c r="X25" s="47"/>
      <c r="Y25" s="44"/>
      <c r="AF25" s="22"/>
    </row>
    <row r="26" spans="1:32" x14ac:dyDescent="0.7">
      <c r="B26" s="8" t="s">
        <v>166</v>
      </c>
      <c r="D26" s="112">
        <v>27</v>
      </c>
      <c r="E26" s="44">
        <v>0</v>
      </c>
      <c r="F26" s="44"/>
      <c r="G26" s="44">
        <v>0</v>
      </c>
      <c r="H26" s="44"/>
      <c r="I26" s="44">
        <v>0</v>
      </c>
      <c r="J26" s="44"/>
      <c r="K26" s="44">
        <v>0</v>
      </c>
      <c r="L26" s="44"/>
      <c r="M26" s="44">
        <v>0</v>
      </c>
      <c r="N26" s="44"/>
      <c r="O26" s="44">
        <v>-898108500</v>
      </c>
      <c r="P26" s="44"/>
      <c r="Q26" s="44">
        <v>0</v>
      </c>
      <c r="R26" s="44"/>
      <c r="S26" s="44">
        <v>0</v>
      </c>
      <c r="T26" s="44"/>
      <c r="U26" s="44">
        <f>SUM(E26:S26)</f>
        <v>-898108500</v>
      </c>
      <c r="V26" s="44"/>
      <c r="W26" s="44">
        <v>0</v>
      </c>
      <c r="X26" s="44"/>
      <c r="Y26" s="44">
        <f>+U26+W26</f>
        <v>-898108500</v>
      </c>
      <c r="AF26" s="22"/>
    </row>
    <row r="27" spans="1:32" x14ac:dyDescent="0.7">
      <c r="B27" s="8" t="s">
        <v>191</v>
      </c>
      <c r="E27" s="44">
        <v>0</v>
      </c>
      <c r="F27" s="44"/>
      <c r="G27" s="44">
        <v>0</v>
      </c>
      <c r="H27" s="44"/>
      <c r="I27" s="44">
        <v>0</v>
      </c>
      <c r="J27" s="44"/>
      <c r="K27" s="44">
        <v>0</v>
      </c>
      <c r="L27" s="44"/>
      <c r="M27" s="44">
        <v>0</v>
      </c>
      <c r="N27" s="44"/>
      <c r="O27" s="44">
        <v>1029225895.8299999</v>
      </c>
      <c r="P27" s="44"/>
      <c r="Q27" s="44">
        <v>0</v>
      </c>
      <c r="R27" s="44"/>
      <c r="S27" s="44">
        <v>0</v>
      </c>
      <c r="T27" s="44"/>
      <c r="U27" s="44">
        <f>SUM(E27:S27)</f>
        <v>1029225895.8299999</v>
      </c>
      <c r="V27" s="44"/>
      <c r="W27" s="44">
        <v>4448607.6999999993</v>
      </c>
      <c r="X27" s="44"/>
      <c r="Y27" s="44">
        <f>+U27+W27</f>
        <v>1033674503.53</v>
      </c>
      <c r="Z27" s="6"/>
      <c r="AA27" s="25"/>
      <c r="AF27" s="22"/>
    </row>
    <row r="28" spans="1:32" x14ac:dyDescent="0.7">
      <c r="B28" s="8" t="s">
        <v>192</v>
      </c>
      <c r="E28" s="44">
        <v>0</v>
      </c>
      <c r="F28" s="44"/>
      <c r="G28" s="44">
        <v>0</v>
      </c>
      <c r="H28" s="44"/>
      <c r="I28" s="44">
        <v>0</v>
      </c>
      <c r="J28" s="44"/>
      <c r="K28" s="44">
        <v>0</v>
      </c>
      <c r="L28" s="44"/>
      <c r="M28" s="44">
        <v>0</v>
      </c>
      <c r="N28" s="44"/>
      <c r="O28" s="44">
        <v>6580982.0900000017</v>
      </c>
      <c r="P28" s="44"/>
      <c r="Q28" s="44">
        <v>0</v>
      </c>
      <c r="R28" s="44"/>
      <c r="S28" s="44">
        <v>149300536.56999999</v>
      </c>
      <c r="T28" s="44"/>
      <c r="U28" s="44">
        <f t="shared" ref="U28:U31" si="4">SUM(E28:S28)</f>
        <v>155881518.66</v>
      </c>
      <c r="V28" s="44"/>
      <c r="W28" s="44">
        <v>-6561.82</v>
      </c>
      <c r="X28" s="44"/>
      <c r="Y28" s="44">
        <f>+U28+W28</f>
        <v>155874956.84</v>
      </c>
      <c r="AF28" s="22"/>
    </row>
    <row r="29" spans="1:32" x14ac:dyDescent="0.7">
      <c r="B29" s="8" t="s">
        <v>167</v>
      </c>
      <c r="E29" s="44">
        <v>0</v>
      </c>
      <c r="F29" s="44"/>
      <c r="G29" s="44">
        <v>0</v>
      </c>
      <c r="H29" s="44"/>
      <c r="I29" s="44">
        <v>0</v>
      </c>
      <c r="J29" s="44"/>
      <c r="K29" s="44">
        <v>0</v>
      </c>
      <c r="L29" s="44"/>
      <c r="M29" s="44">
        <v>0</v>
      </c>
      <c r="N29" s="44"/>
      <c r="O29" s="44">
        <v>7952003.9499999993</v>
      </c>
      <c r="P29" s="44"/>
      <c r="Q29" s="44">
        <v>0</v>
      </c>
      <c r="R29" s="44"/>
      <c r="S29" s="44">
        <v>-7952003.9499999993</v>
      </c>
      <c r="T29" s="44"/>
      <c r="U29" s="44">
        <f t="shared" si="4"/>
        <v>0</v>
      </c>
      <c r="V29" s="44"/>
      <c r="W29" s="44">
        <v>0</v>
      </c>
      <c r="X29" s="44"/>
      <c r="Y29" s="44">
        <f t="shared" ref="Y29:Y32" si="5">+U29+W29</f>
        <v>0</v>
      </c>
      <c r="AF29" s="22"/>
    </row>
    <row r="30" spans="1:32" x14ac:dyDescent="0.7">
      <c r="B30" s="8" t="s">
        <v>198</v>
      </c>
      <c r="E30" s="44">
        <v>0</v>
      </c>
      <c r="F30" s="44"/>
      <c r="G30" s="44">
        <v>0</v>
      </c>
      <c r="H30" s="44"/>
      <c r="I30" s="44">
        <v>0</v>
      </c>
      <c r="J30" s="44"/>
      <c r="K30" s="44">
        <v>0</v>
      </c>
      <c r="L30" s="44"/>
      <c r="M30" s="44">
        <v>0</v>
      </c>
      <c r="N30" s="44"/>
      <c r="O30" s="44">
        <v>0</v>
      </c>
      <c r="P30" s="44"/>
      <c r="Q30" s="44">
        <v>0</v>
      </c>
      <c r="R30" s="44"/>
      <c r="S30" s="44">
        <v>0</v>
      </c>
      <c r="T30" s="44"/>
      <c r="U30" s="44">
        <f t="shared" si="4"/>
        <v>0</v>
      </c>
      <c r="V30" s="44"/>
      <c r="W30" s="44">
        <v>69754000</v>
      </c>
      <c r="X30" s="44"/>
      <c r="Y30" s="44">
        <f t="shared" si="5"/>
        <v>69754000</v>
      </c>
      <c r="AF30" s="22"/>
    </row>
    <row r="31" spans="1:32" x14ac:dyDescent="0.7">
      <c r="B31" s="8" t="s">
        <v>199</v>
      </c>
      <c r="E31" s="44">
        <v>0</v>
      </c>
      <c r="F31" s="44"/>
      <c r="G31" s="44">
        <v>0</v>
      </c>
      <c r="H31" s="44"/>
      <c r="I31" s="44">
        <v>0</v>
      </c>
      <c r="J31" s="44"/>
      <c r="K31" s="44">
        <v>0</v>
      </c>
      <c r="L31" s="44"/>
      <c r="M31" s="44">
        <v>0</v>
      </c>
      <c r="N31" s="44"/>
      <c r="O31" s="44">
        <v>0</v>
      </c>
      <c r="P31" s="44"/>
      <c r="Q31" s="44">
        <v>0</v>
      </c>
      <c r="R31" s="44"/>
      <c r="S31" s="44">
        <v>0</v>
      </c>
      <c r="T31" s="44"/>
      <c r="U31" s="44">
        <f t="shared" si="4"/>
        <v>0</v>
      </c>
      <c r="V31" s="44"/>
      <c r="W31" s="44">
        <v>-1368900</v>
      </c>
      <c r="X31" s="44"/>
      <c r="Y31" s="44">
        <f t="shared" si="5"/>
        <v>-1368900</v>
      </c>
      <c r="AF31" s="22"/>
    </row>
    <row r="32" spans="1:32" x14ac:dyDescent="0.7">
      <c r="B32" s="8" t="s">
        <v>168</v>
      </c>
      <c r="E32" s="44">
        <v>0</v>
      </c>
      <c r="F32" s="44"/>
      <c r="G32" s="44">
        <v>0</v>
      </c>
      <c r="H32" s="44"/>
      <c r="I32" s="44">
        <v>363491.19</v>
      </c>
      <c r="J32" s="44"/>
      <c r="K32" s="44">
        <v>0</v>
      </c>
      <c r="L32" s="44"/>
      <c r="M32" s="44">
        <v>0</v>
      </c>
      <c r="N32" s="44"/>
      <c r="O32" s="44">
        <v>0</v>
      </c>
      <c r="P32" s="44"/>
      <c r="Q32" s="44">
        <v>0</v>
      </c>
      <c r="R32" s="44"/>
      <c r="S32" s="44">
        <v>0</v>
      </c>
      <c r="T32" s="44"/>
      <c r="U32" s="44">
        <f>SUM(E32:S32)</f>
        <v>363491.19</v>
      </c>
      <c r="V32" s="44"/>
      <c r="W32" s="44">
        <v>-363491.19</v>
      </c>
      <c r="X32" s="44"/>
      <c r="Y32" s="44">
        <f t="shared" si="5"/>
        <v>0</v>
      </c>
      <c r="AF32" s="22"/>
    </row>
    <row r="33" spans="1:32" x14ac:dyDescent="0.7">
      <c r="B33" s="17" t="s">
        <v>146</v>
      </c>
      <c r="C33" s="17"/>
      <c r="E33" s="155">
        <f>SUM(E26:E32)</f>
        <v>0</v>
      </c>
      <c r="F33" s="44"/>
      <c r="G33" s="155">
        <f>SUM(G26:G32)</f>
        <v>0</v>
      </c>
      <c r="H33" s="44"/>
      <c r="I33" s="155">
        <f>SUM(I26:I32)</f>
        <v>363491.19</v>
      </c>
      <c r="J33" s="155"/>
      <c r="K33" s="155">
        <f>SUM(K26:K32)</f>
        <v>0</v>
      </c>
      <c r="L33" s="47"/>
      <c r="M33" s="155">
        <f>SUM(M26:M32)</f>
        <v>0</v>
      </c>
      <c r="N33" s="47"/>
      <c r="O33" s="155">
        <f>SUM(O26:O32)</f>
        <v>145650381.86999992</v>
      </c>
      <c r="P33" s="47"/>
      <c r="Q33" s="155">
        <f>SUM(Q26:Q32)</f>
        <v>0</v>
      </c>
      <c r="R33" s="47"/>
      <c r="S33" s="155">
        <f>SUM(S26:S32)</f>
        <v>141348532.62</v>
      </c>
      <c r="T33" s="47"/>
      <c r="U33" s="155">
        <f>SUM(U26:U32)</f>
        <v>287362405.67999989</v>
      </c>
      <c r="V33" s="47"/>
      <c r="W33" s="155">
        <f>SUM(W26:W32)</f>
        <v>72463654.689999998</v>
      </c>
      <c r="X33" s="47"/>
      <c r="Y33" s="155">
        <f>SUM(Y26:Y32)</f>
        <v>359826060.37</v>
      </c>
      <c r="AF33" s="22"/>
    </row>
    <row r="34" spans="1:32" ht="23.5" thickBot="1" x14ac:dyDescent="0.75">
      <c r="A34" s="23" t="s">
        <v>183</v>
      </c>
      <c r="B34" s="23"/>
      <c r="C34" s="24"/>
      <c r="E34" s="156">
        <f>+E24+E33</f>
        <v>300000000</v>
      </c>
      <c r="F34" s="44"/>
      <c r="G34" s="156">
        <f>+G24+G33</f>
        <v>1092894156.6300001</v>
      </c>
      <c r="H34" s="44"/>
      <c r="I34" s="156">
        <f>+I24+I33</f>
        <v>-353319000.38000005</v>
      </c>
      <c r="J34" s="156"/>
      <c r="K34" s="156">
        <f>+K24+K33</f>
        <v>29999999.999999996</v>
      </c>
      <c r="L34" s="47"/>
      <c r="M34" s="156">
        <f>+M24+M33</f>
        <v>21676000</v>
      </c>
      <c r="N34" s="47"/>
      <c r="O34" s="156">
        <f>+O24+O33</f>
        <v>917905842.5999999</v>
      </c>
      <c r="P34" s="47"/>
      <c r="Q34" s="156">
        <f>+Q24+Q33</f>
        <v>-21676000</v>
      </c>
      <c r="R34" s="47"/>
      <c r="S34" s="156">
        <f>+S24+S33</f>
        <v>255362158.40000001</v>
      </c>
      <c r="T34" s="47"/>
      <c r="U34" s="156">
        <f>+U24+U33</f>
        <v>2242843157.25</v>
      </c>
      <c r="V34" s="47"/>
      <c r="W34" s="156">
        <f>+W24+W33</f>
        <v>81936707.239999995</v>
      </c>
      <c r="X34" s="47"/>
      <c r="Y34" s="156">
        <f>+Y24+Y33</f>
        <v>2324779864.4899998</v>
      </c>
      <c r="Z34" s="40"/>
      <c r="AF34" s="22"/>
    </row>
    <row r="35" spans="1:32" ht="11" customHeight="1" thickTop="1" x14ac:dyDescent="0.7">
      <c r="A35" s="17"/>
      <c r="B35" s="23"/>
      <c r="C35" s="24"/>
      <c r="E35" s="47"/>
      <c r="F35" s="44"/>
      <c r="G35" s="44"/>
      <c r="H35" s="44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AF35" s="22"/>
    </row>
    <row r="36" spans="1:32" x14ac:dyDescent="0.7">
      <c r="A36" s="17"/>
      <c r="B36" s="23"/>
      <c r="C36" s="23"/>
      <c r="E36" s="47"/>
      <c r="F36" s="44"/>
      <c r="G36" s="47"/>
      <c r="H36" s="44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3"/>
      <c r="AA36" s="25"/>
      <c r="AF36" s="22"/>
    </row>
    <row r="60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ageMargins left="0.31496062992125984" right="0.11811023622047245" top="0.86614173228346458" bottom="0.27559055118110237" header="0.39370078740157483" footer="0.27559055118110237"/>
  <pageSetup paperSize="9" scale="51" firstPageNumber="10" orientation="landscape" useFirstPageNumber="1" r:id="rId1"/>
  <headerFooter alignWithMargins="0">
    <oddHeader>&amp;C&amp;"Angsana New,Bold"&amp;P</oddHeader>
    <oddFooter>&amp;LNotes to the financial statements are an integral part of this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5"/>
  <sheetViews>
    <sheetView view="pageBreakPreview" topLeftCell="A13" zoomScale="65" zoomScaleNormal="51" zoomScaleSheetLayoutView="65" workbookViewId="0">
      <selection activeCell="I37" sqref="I37"/>
    </sheetView>
  </sheetViews>
  <sheetFormatPr defaultColWidth="9.08984375" defaultRowHeight="23" x14ac:dyDescent="0.7"/>
  <cols>
    <col min="1" max="1" width="3.08984375" style="8" customWidth="1"/>
    <col min="2" max="2" width="3.6328125" style="8" customWidth="1"/>
    <col min="3" max="3" width="43.54296875" style="8" customWidth="1"/>
    <col min="4" max="4" width="9.08984375" style="8" customWidth="1"/>
    <col min="5" max="5" width="14.90625" style="3" bestFit="1" customWidth="1"/>
    <col min="6" max="6" width="1.54296875" style="3" customWidth="1"/>
    <col min="7" max="7" width="16.81640625" style="3" customWidth="1"/>
    <col min="8" max="8" width="1.54296875" style="3" customWidth="1"/>
    <col min="9" max="9" width="19.36328125" style="3" bestFit="1" customWidth="1"/>
    <col min="10" max="10" width="1.54296875" style="3" customWidth="1"/>
    <col min="11" max="11" width="19.36328125" style="3" customWidth="1"/>
    <col min="12" max="12" width="1.453125" style="3" customWidth="1"/>
    <col min="13" max="13" width="16.6328125" style="3" customWidth="1"/>
    <col min="14" max="14" width="1.54296875" style="3" customWidth="1"/>
    <col min="15" max="15" width="16.6328125" style="3" customWidth="1"/>
    <col min="16" max="16" width="1.81640625" style="3" customWidth="1"/>
    <col min="17" max="17" width="26.36328125" style="3" customWidth="1"/>
    <col min="18" max="18" width="1.36328125" style="3" customWidth="1"/>
    <col min="19" max="19" width="17.36328125" style="3" customWidth="1"/>
    <col min="20" max="20" width="15.453125" style="8" bestFit="1" customWidth="1"/>
    <col min="21" max="21" width="11.54296875" style="8" bestFit="1" customWidth="1"/>
    <col min="22" max="16384" width="9.08984375" style="8"/>
  </cols>
  <sheetData>
    <row r="1" spans="1:26" s="17" customFormat="1" x14ac:dyDescent="0.7">
      <c r="A1" s="189" t="s">
        <v>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</row>
    <row r="2" spans="1:26" s="17" customFormat="1" x14ac:dyDescent="0.7">
      <c r="A2" s="190" t="s">
        <v>81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</row>
    <row r="3" spans="1:26" s="17" customFormat="1" x14ac:dyDescent="0.7">
      <c r="A3" s="189" t="str">
        <f>+'PL 12m'!A3:K3</f>
        <v>For the year ended 31 December 2023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</row>
    <row r="4" spans="1:26" s="17" customFormat="1" x14ac:dyDescent="0.7">
      <c r="A4" s="189" t="s">
        <v>99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6" s="17" customFormat="1" x14ac:dyDescent="0.7">
      <c r="A5" s="26"/>
      <c r="B5" s="26"/>
      <c r="C5" s="26"/>
      <c r="D5" s="26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148"/>
    </row>
    <row r="6" spans="1:26" s="17" customFormat="1" x14ac:dyDescent="0.7">
      <c r="A6" s="26"/>
      <c r="B6" s="26"/>
      <c r="C6" s="26"/>
      <c r="D6" s="26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148"/>
    </row>
    <row r="7" spans="1:26" s="17" customFormat="1" x14ac:dyDescent="0.7">
      <c r="A7" s="26"/>
      <c r="B7" s="26"/>
      <c r="C7" s="26"/>
      <c r="D7" s="26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148" t="s">
        <v>181</v>
      </c>
    </row>
    <row r="8" spans="1:26" x14ac:dyDescent="0.7">
      <c r="A8" s="18"/>
      <c r="B8" s="18"/>
      <c r="C8" s="18"/>
      <c r="D8" s="18"/>
      <c r="E8" s="130" t="s">
        <v>94</v>
      </c>
      <c r="F8" s="130"/>
      <c r="G8" s="130" t="s">
        <v>96</v>
      </c>
      <c r="H8" s="130"/>
      <c r="I8" s="192" t="s">
        <v>89</v>
      </c>
      <c r="J8" s="192"/>
      <c r="K8" s="192"/>
      <c r="L8" s="192"/>
      <c r="M8" s="192"/>
      <c r="N8" s="130"/>
      <c r="O8" s="129" t="s">
        <v>50</v>
      </c>
      <c r="P8" s="130"/>
      <c r="Q8" s="129" t="s">
        <v>100</v>
      </c>
      <c r="R8" s="130"/>
      <c r="S8" s="187" t="s">
        <v>83</v>
      </c>
    </row>
    <row r="9" spans="1:26" x14ac:dyDescent="0.7">
      <c r="E9" s="47" t="s">
        <v>95</v>
      </c>
      <c r="F9" s="47"/>
      <c r="G9" s="47" t="s">
        <v>97</v>
      </c>
      <c r="H9" s="47"/>
      <c r="I9" s="193"/>
      <c r="J9" s="193"/>
      <c r="K9" s="193"/>
      <c r="L9" s="193"/>
      <c r="M9" s="193"/>
      <c r="N9" s="47"/>
      <c r="O9" s="47"/>
      <c r="P9" s="47"/>
      <c r="Q9" s="157" t="s">
        <v>101</v>
      </c>
      <c r="R9" s="47"/>
      <c r="S9" s="188"/>
    </row>
    <row r="10" spans="1:26" x14ac:dyDescent="0.7">
      <c r="E10" s="47" t="s">
        <v>40</v>
      </c>
      <c r="F10" s="47"/>
      <c r="G10" s="47"/>
      <c r="H10" s="47"/>
      <c r="I10" s="158" t="s">
        <v>90</v>
      </c>
      <c r="J10" s="158"/>
      <c r="K10" s="158" t="s">
        <v>90</v>
      </c>
      <c r="L10" s="158"/>
      <c r="M10" s="158" t="s">
        <v>93</v>
      </c>
      <c r="N10" s="47"/>
      <c r="O10" s="47"/>
      <c r="P10" s="47"/>
      <c r="Q10" s="150" t="s">
        <v>138</v>
      </c>
      <c r="R10" s="47"/>
      <c r="S10" s="152"/>
    </row>
    <row r="11" spans="1:26" ht="23.25" customHeight="1" x14ac:dyDescent="0.7">
      <c r="F11" s="47"/>
      <c r="G11" s="145"/>
      <c r="H11" s="47"/>
      <c r="I11" s="153" t="s">
        <v>91</v>
      </c>
      <c r="J11" s="47"/>
      <c r="K11" s="153" t="s">
        <v>50</v>
      </c>
      <c r="L11" s="47"/>
      <c r="M11" s="153"/>
      <c r="N11" s="47"/>
      <c r="O11" s="47"/>
      <c r="P11" s="47"/>
      <c r="Q11" s="159" t="s">
        <v>134</v>
      </c>
      <c r="R11" s="47"/>
      <c r="S11" s="47"/>
    </row>
    <row r="12" spans="1:26" ht="23.25" customHeight="1" x14ac:dyDescent="0.7">
      <c r="E12" s="47"/>
      <c r="F12" s="47"/>
      <c r="G12" s="47"/>
      <c r="H12" s="47"/>
      <c r="I12" s="153"/>
      <c r="J12" s="47"/>
      <c r="K12" s="153" t="s">
        <v>92</v>
      </c>
      <c r="L12" s="47"/>
      <c r="M12" s="47"/>
      <c r="N12" s="47"/>
      <c r="O12" s="47"/>
      <c r="P12" s="47"/>
      <c r="Q12" s="160" t="s">
        <v>135</v>
      </c>
      <c r="R12" s="47"/>
      <c r="S12" s="47"/>
    </row>
    <row r="13" spans="1:26" x14ac:dyDescent="0.7">
      <c r="A13" s="20"/>
      <c r="B13" s="20"/>
      <c r="C13" s="20"/>
      <c r="D13" s="21" t="s">
        <v>6</v>
      </c>
      <c r="E13" s="154"/>
      <c r="F13" s="154"/>
      <c r="G13" s="154"/>
      <c r="H13" s="154"/>
      <c r="I13" s="154"/>
      <c r="J13" s="154"/>
      <c r="K13" s="157"/>
      <c r="L13" s="154"/>
      <c r="M13" s="154"/>
      <c r="N13" s="154"/>
      <c r="O13" s="154"/>
      <c r="P13" s="154"/>
      <c r="Q13" s="161" t="s">
        <v>139</v>
      </c>
      <c r="R13" s="154"/>
      <c r="S13" s="154"/>
    </row>
    <row r="14" spans="1:26" ht="8" customHeight="1" x14ac:dyDescent="0.7">
      <c r="A14" s="17"/>
      <c r="B14" s="23"/>
      <c r="C14" s="24"/>
      <c r="E14" s="47"/>
      <c r="F14" s="44"/>
      <c r="G14" s="44"/>
      <c r="H14" s="44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0"/>
      <c r="Z14" s="22"/>
    </row>
    <row r="15" spans="1:26" x14ac:dyDescent="0.7">
      <c r="A15" s="23" t="s">
        <v>144</v>
      </c>
      <c r="E15" s="47">
        <v>300000000</v>
      </c>
      <c r="F15" s="44"/>
      <c r="G15" s="47">
        <v>1092894156.6300001</v>
      </c>
      <c r="H15" s="44"/>
      <c r="I15" s="47">
        <v>30000000</v>
      </c>
      <c r="J15" s="47"/>
      <c r="K15" s="47">
        <v>21676000</v>
      </c>
      <c r="L15" s="47"/>
      <c r="M15" s="47">
        <v>360371630.12999988</v>
      </c>
      <c r="N15" s="47"/>
      <c r="O15" s="47">
        <v>-21676000</v>
      </c>
      <c r="P15" s="47"/>
      <c r="Q15" s="47">
        <v>255362158.40000001</v>
      </c>
      <c r="R15" s="47"/>
      <c r="S15" s="47">
        <v>2038627945.1599998</v>
      </c>
      <c r="Z15" s="22"/>
    </row>
    <row r="16" spans="1:26" x14ac:dyDescent="0.7">
      <c r="A16" s="23" t="s">
        <v>145</v>
      </c>
      <c r="B16" s="23"/>
      <c r="C16" s="23"/>
      <c r="E16" s="47"/>
      <c r="F16" s="44"/>
      <c r="G16" s="44"/>
      <c r="H16" s="44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Z16" s="22"/>
    </row>
    <row r="17" spans="1:26" x14ac:dyDescent="0.7">
      <c r="B17" s="8" t="s">
        <v>166</v>
      </c>
      <c r="D17" s="112">
        <v>27</v>
      </c>
      <c r="E17" s="44">
        <v>0</v>
      </c>
      <c r="F17" s="44"/>
      <c r="G17" s="44">
        <v>0</v>
      </c>
      <c r="H17" s="44"/>
      <c r="I17" s="44">
        <v>0</v>
      </c>
      <c r="J17" s="44"/>
      <c r="K17" s="44">
        <v>0</v>
      </c>
      <c r="L17" s="44"/>
      <c r="M17" s="44">
        <v>-434085775</v>
      </c>
      <c r="N17" s="44"/>
      <c r="O17" s="44">
        <v>0</v>
      </c>
      <c r="P17" s="44"/>
      <c r="Q17" s="44">
        <v>0</v>
      </c>
      <c r="R17" s="44"/>
      <c r="S17" s="44">
        <f>SUM(E17:Q17)</f>
        <v>-434085775</v>
      </c>
      <c r="Z17" s="22"/>
    </row>
    <row r="18" spans="1:26" x14ac:dyDescent="0.7">
      <c r="B18" s="8" t="s">
        <v>191</v>
      </c>
      <c r="E18" s="44">
        <v>0</v>
      </c>
      <c r="F18" s="44"/>
      <c r="G18" s="44">
        <v>0</v>
      </c>
      <c r="H18" s="44"/>
      <c r="I18" s="44">
        <v>0</v>
      </c>
      <c r="J18" s="44"/>
      <c r="K18" s="44">
        <v>0</v>
      </c>
      <c r="L18" s="44"/>
      <c r="M18" s="44">
        <v>606382809.89999986</v>
      </c>
      <c r="N18" s="44"/>
      <c r="O18" s="44">
        <v>0</v>
      </c>
      <c r="P18" s="44"/>
      <c r="Q18" s="44">
        <v>0</v>
      </c>
      <c r="R18" s="44"/>
      <c r="S18" s="44">
        <f>SUM(E18:Q18)</f>
        <v>606382809.89999986</v>
      </c>
      <c r="Z18" s="22"/>
    </row>
    <row r="19" spans="1:26" x14ac:dyDescent="0.7">
      <c r="B19" s="8" t="s">
        <v>192</v>
      </c>
      <c r="E19" s="44">
        <v>0</v>
      </c>
      <c r="F19" s="44"/>
      <c r="G19" s="44">
        <v>0</v>
      </c>
      <c r="H19" s="44"/>
      <c r="I19" s="44">
        <v>0</v>
      </c>
      <c r="J19" s="44"/>
      <c r="K19" s="44">
        <v>0</v>
      </c>
      <c r="L19" s="44"/>
      <c r="M19" s="44">
        <v>-2872159.42</v>
      </c>
      <c r="N19" s="44"/>
      <c r="O19" s="44">
        <v>0</v>
      </c>
      <c r="P19" s="44"/>
      <c r="Q19" s="44">
        <v>-180000000</v>
      </c>
      <c r="R19" s="44"/>
      <c r="S19" s="44">
        <f>SUM(E19:Q19)</f>
        <v>-182872159.41999999</v>
      </c>
      <c r="Z19" s="22"/>
    </row>
    <row r="20" spans="1:26" x14ac:dyDescent="0.7">
      <c r="B20" s="17" t="s">
        <v>146</v>
      </c>
      <c r="C20" s="17"/>
      <c r="E20" s="155">
        <f>SUM(E17:E19)</f>
        <v>0</v>
      </c>
      <c r="F20" s="44"/>
      <c r="G20" s="155">
        <f>SUM(G17:G19)</f>
        <v>0</v>
      </c>
      <c r="H20" s="44"/>
      <c r="I20" s="155">
        <f>SUM(I17:I19)</f>
        <v>0</v>
      </c>
      <c r="J20" s="47"/>
      <c r="K20" s="155">
        <f>SUM(K17:K19)</f>
        <v>0</v>
      </c>
      <c r="L20" s="47"/>
      <c r="M20" s="155">
        <f>SUM(M17:M19)</f>
        <v>169424875.47999987</v>
      </c>
      <c r="N20" s="47"/>
      <c r="O20" s="155">
        <f>SUM(O17:O19)</f>
        <v>0</v>
      </c>
      <c r="P20" s="47"/>
      <c r="Q20" s="155">
        <f>SUM(Q17:Q19)</f>
        <v>-180000000</v>
      </c>
      <c r="R20" s="47"/>
      <c r="S20" s="155">
        <f>SUM(S17:S19)</f>
        <v>-10575124.52000013</v>
      </c>
      <c r="T20" s="25"/>
      <c r="Z20" s="22"/>
    </row>
    <row r="21" spans="1:26" ht="23.5" thickBot="1" x14ac:dyDescent="0.75">
      <c r="A21" s="23" t="s">
        <v>184</v>
      </c>
      <c r="B21" s="23"/>
      <c r="C21" s="23"/>
      <c r="E21" s="156">
        <f>+E15+E20</f>
        <v>300000000</v>
      </c>
      <c r="F21" s="44"/>
      <c r="G21" s="156">
        <f>+G15+G20</f>
        <v>1092894156.6300001</v>
      </c>
      <c r="H21" s="44"/>
      <c r="I21" s="156">
        <f>+I15+I20</f>
        <v>30000000</v>
      </c>
      <c r="J21" s="47"/>
      <c r="K21" s="156">
        <f>+K15+K20</f>
        <v>21676000</v>
      </c>
      <c r="L21" s="47"/>
      <c r="M21" s="156">
        <f>+M15+M20</f>
        <v>529796505.60999978</v>
      </c>
      <c r="N21" s="47"/>
      <c r="O21" s="156">
        <f>+O15+O20</f>
        <v>-21676000</v>
      </c>
      <c r="P21" s="47"/>
      <c r="Q21" s="156">
        <f>+Q15+Q20</f>
        <v>75362158.400000006</v>
      </c>
      <c r="R21" s="47"/>
      <c r="S21" s="156">
        <f>+S15+S20</f>
        <v>2028052820.6399996</v>
      </c>
      <c r="T21" s="40"/>
      <c r="Z21" s="22"/>
    </row>
    <row r="22" spans="1:26" ht="12.75" customHeight="1" thickTop="1" x14ac:dyDescent="0.7">
      <c r="E22" s="47"/>
      <c r="F22" s="44"/>
      <c r="G22" s="44"/>
      <c r="H22" s="44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Z22" s="22"/>
    </row>
    <row r="23" spans="1:26" x14ac:dyDescent="0.7">
      <c r="A23" s="23" t="s">
        <v>98</v>
      </c>
      <c r="B23" s="23"/>
      <c r="C23" s="23"/>
      <c r="E23" s="47">
        <v>300000000</v>
      </c>
      <c r="F23" s="44"/>
      <c r="G23" s="132">
        <v>1092894156.6300001</v>
      </c>
      <c r="H23" s="44"/>
      <c r="I23" s="47">
        <v>30000000</v>
      </c>
      <c r="J23" s="47"/>
      <c r="K23" s="47">
        <v>21676000</v>
      </c>
      <c r="L23" s="47"/>
      <c r="M23" s="47">
        <v>390707247.6400001</v>
      </c>
      <c r="N23" s="47"/>
      <c r="O23" s="47">
        <v>-21676000</v>
      </c>
      <c r="P23" s="47"/>
      <c r="Q23" s="47">
        <v>114013625.78</v>
      </c>
      <c r="R23" s="47"/>
      <c r="S23" s="47">
        <v>1927615030.05</v>
      </c>
      <c r="T23" s="40"/>
      <c r="Z23" s="22"/>
    </row>
    <row r="24" spans="1:26" x14ac:dyDescent="0.7">
      <c r="A24" s="23" t="s">
        <v>145</v>
      </c>
      <c r="B24" s="23"/>
      <c r="C24" s="23"/>
      <c r="E24" s="47"/>
      <c r="F24" s="44"/>
      <c r="G24" s="44"/>
      <c r="H24" s="44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4"/>
      <c r="Z24" s="22"/>
    </row>
    <row r="25" spans="1:26" x14ac:dyDescent="0.7">
      <c r="B25" s="8" t="s">
        <v>166</v>
      </c>
      <c r="D25" s="112">
        <v>27</v>
      </c>
      <c r="E25" s="44">
        <v>0</v>
      </c>
      <c r="F25" s="44"/>
      <c r="G25" s="44">
        <v>0</v>
      </c>
      <c r="H25" s="44"/>
      <c r="I25" s="44">
        <v>0</v>
      </c>
      <c r="J25" s="44"/>
      <c r="K25" s="44">
        <v>0</v>
      </c>
      <c r="L25" s="44"/>
      <c r="M25" s="44">
        <v>-898108500</v>
      </c>
      <c r="N25" s="44"/>
      <c r="O25" s="44">
        <v>0</v>
      </c>
      <c r="P25" s="44"/>
      <c r="Q25" s="44">
        <v>0</v>
      </c>
      <c r="R25" s="44"/>
      <c r="S25" s="44">
        <f>SUM(E25:Q25)</f>
        <v>-898108500</v>
      </c>
      <c r="Z25" s="22"/>
    </row>
    <row r="26" spans="1:26" x14ac:dyDescent="0.7">
      <c r="B26" s="8" t="s">
        <v>191</v>
      </c>
      <c r="E26" s="44">
        <v>0</v>
      </c>
      <c r="F26" s="44"/>
      <c r="G26" s="44">
        <v>0</v>
      </c>
      <c r="H26" s="44"/>
      <c r="I26" s="44">
        <v>0</v>
      </c>
      <c r="J26" s="44"/>
      <c r="K26" s="44">
        <v>0</v>
      </c>
      <c r="L26" s="44"/>
      <c r="M26" s="162">
        <v>852858184.74999976</v>
      </c>
      <c r="N26" s="162"/>
      <c r="O26" s="44">
        <v>0</v>
      </c>
      <c r="P26" s="44"/>
      <c r="Q26" s="44">
        <v>0</v>
      </c>
      <c r="R26" s="44"/>
      <c r="S26" s="44">
        <f>SUM(E26:Q26)</f>
        <v>852858184.74999976</v>
      </c>
      <c r="Z26" s="22"/>
    </row>
    <row r="27" spans="1:26" x14ac:dyDescent="0.7">
      <c r="B27" s="8" t="s">
        <v>192</v>
      </c>
      <c r="E27" s="44">
        <v>0</v>
      </c>
      <c r="F27" s="44"/>
      <c r="G27" s="44">
        <v>0</v>
      </c>
      <c r="H27" s="44"/>
      <c r="I27" s="44">
        <v>0</v>
      </c>
      <c r="J27" s="44"/>
      <c r="K27" s="44">
        <v>0</v>
      </c>
      <c r="L27" s="44"/>
      <c r="M27" s="44">
        <v>6962693.790000001</v>
      </c>
      <c r="N27" s="44"/>
      <c r="O27" s="44">
        <v>0</v>
      </c>
      <c r="P27" s="44"/>
      <c r="Q27" s="44">
        <v>149300536.56999999</v>
      </c>
      <c r="R27" s="44"/>
      <c r="S27" s="44">
        <f>SUM(E27:Q27)</f>
        <v>156263230.35999998</v>
      </c>
      <c r="Z27" s="22"/>
    </row>
    <row r="28" spans="1:26" x14ac:dyDescent="0.7">
      <c r="B28" s="8" t="s">
        <v>167</v>
      </c>
      <c r="E28" s="44">
        <v>0</v>
      </c>
      <c r="F28" s="44"/>
      <c r="G28" s="44">
        <v>0</v>
      </c>
      <c r="H28" s="44"/>
      <c r="I28" s="44">
        <v>0</v>
      </c>
      <c r="J28" s="44"/>
      <c r="K28" s="44">
        <v>0</v>
      </c>
      <c r="L28" s="44"/>
      <c r="M28" s="44">
        <v>7952003.9500000002</v>
      </c>
      <c r="N28" s="44"/>
      <c r="O28" s="44">
        <v>0</v>
      </c>
      <c r="P28" s="44"/>
      <c r="Q28" s="44">
        <v>-7952003.9500000002</v>
      </c>
      <c r="R28" s="44"/>
      <c r="S28" s="44">
        <f t="shared" ref="S28" si="0">SUM(E28:Q28)</f>
        <v>0</v>
      </c>
      <c r="Z28" s="22"/>
    </row>
    <row r="29" spans="1:26" x14ac:dyDescent="0.7">
      <c r="B29" s="17" t="s">
        <v>146</v>
      </c>
      <c r="C29" s="17"/>
      <c r="E29" s="155">
        <f>SUM(E25:E28)</f>
        <v>0</v>
      </c>
      <c r="F29" s="44"/>
      <c r="G29" s="155">
        <f>SUM(G25:G28)</f>
        <v>0</v>
      </c>
      <c r="H29" s="44"/>
      <c r="I29" s="155">
        <f>SUM(I25:I28)</f>
        <v>0</v>
      </c>
      <c r="J29" s="47"/>
      <c r="K29" s="155">
        <f>SUM(K25:K28)</f>
        <v>0</v>
      </c>
      <c r="L29" s="47"/>
      <c r="M29" s="155">
        <f>SUM(M25:M28)</f>
        <v>-30335617.51000024</v>
      </c>
      <c r="N29" s="47"/>
      <c r="O29" s="155">
        <f>SUM(O25:O28)</f>
        <v>0</v>
      </c>
      <c r="P29" s="47"/>
      <c r="Q29" s="155">
        <f>SUM(Q25:Q28)</f>
        <v>141348532.62</v>
      </c>
      <c r="R29" s="47"/>
      <c r="S29" s="155">
        <f>SUM(S25:S28)</f>
        <v>111012915.10999975</v>
      </c>
      <c r="T29" s="25"/>
      <c r="Z29" s="22"/>
    </row>
    <row r="30" spans="1:26" ht="23.5" thickBot="1" x14ac:dyDescent="0.75">
      <c r="A30" s="23" t="s">
        <v>183</v>
      </c>
      <c r="B30" s="23"/>
      <c r="C30" s="24"/>
      <c r="E30" s="156">
        <f>E23+E29</f>
        <v>300000000</v>
      </c>
      <c r="F30" s="44"/>
      <c r="G30" s="156">
        <f>G23+G29</f>
        <v>1092894156.6300001</v>
      </c>
      <c r="H30" s="44"/>
      <c r="I30" s="156">
        <f>I23+I29</f>
        <v>30000000</v>
      </c>
      <c r="J30" s="47"/>
      <c r="K30" s="156">
        <f>K23+K29</f>
        <v>21676000</v>
      </c>
      <c r="L30" s="47"/>
      <c r="M30" s="156">
        <f>M23+M29</f>
        <v>360371630.12999988</v>
      </c>
      <c r="N30" s="47"/>
      <c r="O30" s="156">
        <f>O23+O29</f>
        <v>-21676000</v>
      </c>
      <c r="P30" s="47"/>
      <c r="Q30" s="156">
        <f>Q23+Q29</f>
        <v>255362158.40000001</v>
      </c>
      <c r="R30" s="47"/>
      <c r="S30" s="156">
        <f>S23+S29</f>
        <v>2038627945.1599996</v>
      </c>
      <c r="T30" s="40"/>
      <c r="Z30" s="22"/>
    </row>
    <row r="31" spans="1:26" ht="23.5" thickTop="1" x14ac:dyDescent="0.7">
      <c r="A31" s="23"/>
      <c r="B31" s="23"/>
      <c r="C31" s="23"/>
      <c r="E31" s="47"/>
      <c r="F31" s="44"/>
      <c r="G31" s="47"/>
      <c r="H31" s="44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0"/>
      <c r="Z31" s="22"/>
    </row>
    <row r="55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ageMargins left="0.6692913385826772" right="0.27559055118110237" top="0.86614173228346458" bottom="0.27559055118110237" header="0.39370078740157483" footer="0.27559055118110237"/>
  <pageSetup paperSize="9" scale="67" firstPageNumber="11" orientation="landscape" useFirstPageNumber="1" r:id="rId1"/>
  <headerFooter alignWithMargins="0">
    <oddHeader>&amp;C&amp;"Angsana New,Bold"&amp;P</oddHeader>
    <oddFooter>&amp;LNotes to the financial statements are an integral part of this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S286"/>
  <sheetViews>
    <sheetView view="pageBreakPreview" topLeftCell="A73" zoomScale="54" zoomScaleNormal="100" zoomScaleSheetLayoutView="54" workbookViewId="0">
      <selection activeCell="P81" sqref="P81"/>
    </sheetView>
  </sheetViews>
  <sheetFormatPr defaultColWidth="9.08984375" defaultRowHeight="22.5" x14ac:dyDescent="0.7"/>
  <cols>
    <col min="1" max="1" width="2.6328125" style="55" customWidth="1"/>
    <col min="2" max="2" width="2" style="55" customWidth="1"/>
    <col min="3" max="3" width="2.54296875" style="55" customWidth="1"/>
    <col min="4" max="4" width="55.81640625" style="55" customWidth="1"/>
    <col min="5" max="5" width="9.6328125" style="72" bestFit="1" customWidth="1"/>
    <col min="6" max="6" width="18.26953125" style="61" customWidth="1"/>
    <col min="7" max="7" width="1.1796875" style="174" customWidth="1"/>
    <col min="8" max="8" width="18.36328125" style="61" customWidth="1"/>
    <col min="9" max="9" width="1.1796875" style="174" customWidth="1"/>
    <col min="10" max="10" width="17.81640625" style="61" customWidth="1"/>
    <col min="11" max="11" width="1.1796875" style="174" customWidth="1"/>
    <col min="12" max="12" width="18.36328125" style="61" customWidth="1"/>
    <col min="13" max="13" width="9.90625" style="55" bestFit="1" customWidth="1"/>
    <col min="14" max="14" width="13.90625" style="61" bestFit="1" customWidth="1"/>
    <col min="15" max="15" width="12" style="55" bestFit="1" customWidth="1"/>
    <col min="16" max="16" width="11.36328125" style="55" bestFit="1" customWidth="1"/>
    <col min="17" max="17" width="12" style="55" bestFit="1" customWidth="1"/>
    <col min="18" max="18" width="10" style="55" bestFit="1" customWidth="1"/>
    <col min="19" max="19" width="12" style="55" bestFit="1" customWidth="1"/>
    <col min="20" max="16384" width="9.08984375" style="55"/>
  </cols>
  <sheetData>
    <row r="1" spans="1:19" x14ac:dyDescent="0.7">
      <c r="A1" s="178" t="s">
        <v>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9" x14ac:dyDescent="0.7">
      <c r="A2" s="178" t="s">
        <v>102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9" x14ac:dyDescent="0.7">
      <c r="A3" s="196" t="str">
        <f>+'PL 12m'!A3:K3</f>
        <v>For the year ended 31 December 2023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</row>
    <row r="4" spans="1:19" x14ac:dyDescent="0.7">
      <c r="A4" s="89"/>
      <c r="B4" s="90"/>
      <c r="C4" s="90"/>
      <c r="D4" s="90"/>
      <c r="E4" s="57"/>
      <c r="F4" s="160"/>
      <c r="G4" s="153"/>
      <c r="H4" s="160"/>
      <c r="I4" s="153"/>
      <c r="J4" s="128"/>
      <c r="K4" s="153"/>
      <c r="L4" s="128" t="s">
        <v>181</v>
      </c>
    </row>
    <row r="5" spans="1:19" x14ac:dyDescent="0.7">
      <c r="A5" s="70"/>
      <c r="B5" s="70"/>
      <c r="C5" s="70"/>
      <c r="D5" s="70"/>
      <c r="E5" s="91"/>
      <c r="F5" s="198" t="s">
        <v>3</v>
      </c>
      <c r="G5" s="198"/>
      <c r="H5" s="198"/>
      <c r="I5" s="129"/>
      <c r="J5" s="185" t="s">
        <v>57</v>
      </c>
      <c r="K5" s="185"/>
      <c r="L5" s="185"/>
    </row>
    <row r="6" spans="1:19" x14ac:dyDescent="0.7">
      <c r="A6" s="90"/>
      <c r="B6" s="90"/>
      <c r="C6" s="90"/>
      <c r="D6" s="90"/>
      <c r="E6" s="57"/>
      <c r="F6" s="194" t="s">
        <v>4</v>
      </c>
      <c r="G6" s="194"/>
      <c r="H6" s="194"/>
      <c r="I6" s="153"/>
      <c r="J6" s="195" t="s">
        <v>4</v>
      </c>
      <c r="K6" s="195"/>
      <c r="L6" s="195"/>
    </row>
    <row r="7" spans="1:19" x14ac:dyDescent="0.7">
      <c r="A7" s="52"/>
      <c r="B7" s="71"/>
      <c r="C7" s="71"/>
      <c r="D7" s="71"/>
      <c r="E7" s="53" t="s">
        <v>6</v>
      </c>
      <c r="F7" s="163" t="s">
        <v>180</v>
      </c>
      <c r="G7" s="157"/>
      <c r="H7" s="163" t="s">
        <v>140</v>
      </c>
      <c r="I7" s="157"/>
      <c r="J7" s="163" t="s">
        <v>180</v>
      </c>
      <c r="K7" s="157"/>
      <c r="L7" s="163" t="s">
        <v>140</v>
      </c>
    </row>
    <row r="8" spans="1:19" ht="12" customHeight="1" x14ac:dyDescent="0.7">
      <c r="B8" s="48"/>
      <c r="C8" s="48"/>
      <c r="D8" s="48"/>
      <c r="E8" s="60"/>
      <c r="F8" s="164"/>
      <c r="G8" s="153"/>
      <c r="H8" s="164"/>
      <c r="I8" s="153"/>
      <c r="J8" s="164"/>
      <c r="K8" s="153"/>
      <c r="L8" s="164"/>
    </row>
    <row r="9" spans="1:19" x14ac:dyDescent="0.7">
      <c r="A9" s="58" t="s">
        <v>103</v>
      </c>
      <c r="D9" s="48"/>
      <c r="E9" s="60"/>
      <c r="F9" s="165"/>
      <c r="G9" s="166"/>
      <c r="H9" s="165"/>
      <c r="I9" s="166"/>
      <c r="J9" s="165"/>
      <c r="K9" s="167"/>
      <c r="L9" s="165"/>
    </row>
    <row r="10" spans="1:19" x14ac:dyDescent="0.7">
      <c r="B10" s="55" t="s">
        <v>191</v>
      </c>
      <c r="F10" s="61">
        <v>415700855.88999987</v>
      </c>
      <c r="G10" s="61"/>
      <c r="H10" s="61">
        <v>1033674503.53</v>
      </c>
      <c r="I10" s="61"/>
      <c r="J10" s="61">
        <v>606382809.89999986</v>
      </c>
      <c r="K10" s="61"/>
      <c r="L10" s="61">
        <v>852858184.74999976</v>
      </c>
      <c r="O10" s="61"/>
      <c r="P10" s="61"/>
      <c r="Q10" s="61"/>
      <c r="R10" s="61"/>
      <c r="S10" s="61"/>
    </row>
    <row r="11" spans="1:19" x14ac:dyDescent="0.7">
      <c r="B11" s="55" t="s">
        <v>195</v>
      </c>
      <c r="G11" s="61"/>
      <c r="I11" s="61"/>
      <c r="K11" s="61"/>
      <c r="O11" s="61"/>
      <c r="P11" s="61"/>
      <c r="Q11" s="61"/>
    </row>
    <row r="12" spans="1:19" x14ac:dyDescent="0.7">
      <c r="C12" s="55" t="s">
        <v>104</v>
      </c>
      <c r="F12" s="61">
        <v>103237179.22</v>
      </c>
      <c r="G12" s="61"/>
      <c r="H12" s="61">
        <v>255801693.06999999</v>
      </c>
      <c r="I12" s="61"/>
      <c r="J12" s="61">
        <v>98080162.189999998</v>
      </c>
      <c r="K12" s="61"/>
      <c r="L12" s="61">
        <v>190416987.56</v>
      </c>
      <c r="O12" s="61"/>
      <c r="P12" s="61"/>
      <c r="Q12" s="61"/>
    </row>
    <row r="13" spans="1:19" x14ac:dyDescent="0.7">
      <c r="C13" s="55" t="s">
        <v>178</v>
      </c>
      <c r="F13" s="61">
        <v>20720398.059999999</v>
      </c>
      <c r="G13" s="61"/>
      <c r="H13" s="61">
        <v>6102187.5300000003</v>
      </c>
      <c r="I13" s="61"/>
      <c r="J13" s="61">
        <v>9657165.5600000005</v>
      </c>
      <c r="K13" s="61"/>
      <c r="L13" s="61">
        <v>4975343.16</v>
      </c>
      <c r="M13" s="72"/>
      <c r="O13" s="61"/>
      <c r="P13" s="61"/>
      <c r="Q13" s="61"/>
    </row>
    <row r="14" spans="1:19" x14ac:dyDescent="0.7">
      <c r="C14" s="55" t="s">
        <v>132</v>
      </c>
      <c r="F14" s="61">
        <v>366235.75</v>
      </c>
      <c r="G14" s="61"/>
      <c r="H14" s="61">
        <v>-63243.330000000016</v>
      </c>
      <c r="I14" s="61"/>
      <c r="J14" s="61">
        <v>349895.26</v>
      </c>
      <c r="K14" s="61"/>
      <c r="L14" s="61">
        <v>59098.789999999979</v>
      </c>
      <c r="O14" s="61"/>
      <c r="P14" s="61"/>
      <c r="Q14" s="61"/>
    </row>
    <row r="15" spans="1:19" x14ac:dyDescent="0.7">
      <c r="C15" s="55" t="s">
        <v>105</v>
      </c>
      <c r="F15" s="61">
        <v>145470709.22</v>
      </c>
      <c r="G15" s="61"/>
      <c r="H15" s="61">
        <v>163586286.26000002</v>
      </c>
      <c r="I15" s="61"/>
      <c r="J15" s="61">
        <v>112378800.75</v>
      </c>
      <c r="K15" s="61"/>
      <c r="L15" s="61">
        <v>133502667.75</v>
      </c>
      <c r="O15" s="61"/>
      <c r="P15" s="61"/>
      <c r="Q15" s="61"/>
    </row>
    <row r="16" spans="1:19" x14ac:dyDescent="0.7">
      <c r="C16" s="55" t="s">
        <v>106</v>
      </c>
      <c r="F16" s="61">
        <v>103581.64</v>
      </c>
      <c r="G16" s="61"/>
      <c r="H16" s="61">
        <v>114397.75999999999</v>
      </c>
      <c r="I16" s="61"/>
      <c r="J16" s="61">
        <v>48483.28</v>
      </c>
      <c r="K16" s="61"/>
      <c r="L16" s="61">
        <v>47852.639999999999</v>
      </c>
      <c r="O16" s="61"/>
      <c r="P16" s="61"/>
      <c r="Q16" s="61"/>
    </row>
    <row r="17" spans="2:17" x14ac:dyDescent="0.7">
      <c r="C17" s="55" t="s">
        <v>107</v>
      </c>
      <c r="F17" s="61">
        <v>0</v>
      </c>
      <c r="G17" s="61"/>
      <c r="H17" s="61">
        <v>6099</v>
      </c>
      <c r="I17" s="61"/>
      <c r="J17" s="61">
        <v>0</v>
      </c>
      <c r="K17" s="61"/>
      <c r="L17" s="61">
        <v>0</v>
      </c>
      <c r="O17" s="61"/>
      <c r="P17" s="61"/>
      <c r="Q17" s="61"/>
    </row>
    <row r="18" spans="2:17" x14ac:dyDescent="0.7">
      <c r="C18" s="55" t="s">
        <v>108</v>
      </c>
      <c r="F18" s="61">
        <v>2770780.73</v>
      </c>
      <c r="G18" s="61"/>
      <c r="H18" s="61">
        <v>3562037.71</v>
      </c>
      <c r="I18" s="61"/>
      <c r="J18" s="61">
        <v>2011621.3500000015</v>
      </c>
      <c r="K18" s="61"/>
      <c r="L18" s="61">
        <v>2977014.9899999984</v>
      </c>
      <c r="O18" s="61"/>
      <c r="P18" s="61"/>
      <c r="Q18" s="61"/>
    </row>
    <row r="19" spans="2:17" x14ac:dyDescent="0.7">
      <c r="C19" s="55" t="s">
        <v>186</v>
      </c>
      <c r="F19" s="61">
        <v>437010.84</v>
      </c>
      <c r="G19" s="61"/>
      <c r="H19" s="61">
        <v>30500.62</v>
      </c>
      <c r="I19" s="61"/>
      <c r="J19" s="61">
        <v>457572.78000000032</v>
      </c>
      <c r="K19" s="61"/>
      <c r="L19" s="61">
        <v>68179.62</v>
      </c>
      <c r="O19" s="61"/>
      <c r="P19" s="61"/>
      <c r="Q19" s="61"/>
    </row>
    <row r="20" spans="2:17" x14ac:dyDescent="0.7">
      <c r="C20" s="55" t="s">
        <v>203</v>
      </c>
      <c r="F20" s="61">
        <v>-64847.839999999997</v>
      </c>
      <c r="G20" s="61"/>
      <c r="H20" s="61">
        <v>0</v>
      </c>
      <c r="I20" s="61"/>
      <c r="J20" s="61">
        <v>-64847.839999999997</v>
      </c>
      <c r="K20" s="61"/>
      <c r="L20" s="61">
        <v>0</v>
      </c>
      <c r="O20" s="61"/>
      <c r="P20" s="61"/>
      <c r="Q20" s="61"/>
    </row>
    <row r="21" spans="2:17" x14ac:dyDescent="0.7">
      <c r="C21" s="55" t="s">
        <v>185</v>
      </c>
      <c r="F21" s="61">
        <v>0</v>
      </c>
      <c r="G21" s="61"/>
      <c r="H21" s="61">
        <v>12</v>
      </c>
      <c r="I21" s="61"/>
      <c r="J21" s="61">
        <v>0</v>
      </c>
      <c r="K21" s="61"/>
      <c r="L21" s="61">
        <v>12</v>
      </c>
      <c r="O21" s="61"/>
      <c r="P21" s="61"/>
      <c r="Q21" s="61"/>
    </row>
    <row r="22" spans="2:17" x14ac:dyDescent="0.7">
      <c r="C22" s="55" t="s">
        <v>196</v>
      </c>
      <c r="F22" s="61">
        <v>18169.5</v>
      </c>
      <c r="G22" s="61"/>
      <c r="H22" s="61">
        <v>0</v>
      </c>
      <c r="I22" s="61"/>
      <c r="J22" s="61">
        <v>0</v>
      </c>
      <c r="K22" s="61"/>
      <c r="L22" s="61">
        <v>0</v>
      </c>
      <c r="O22" s="61"/>
      <c r="P22" s="61"/>
      <c r="Q22" s="61"/>
    </row>
    <row r="23" spans="2:17" x14ac:dyDescent="0.7">
      <c r="C23" s="55" t="s">
        <v>109</v>
      </c>
      <c r="F23" s="61">
        <v>477032</v>
      </c>
      <c r="G23" s="61"/>
      <c r="H23" s="61">
        <v>26620417.739999998</v>
      </c>
      <c r="I23" s="61"/>
      <c r="J23" s="61">
        <v>0</v>
      </c>
      <c r="K23" s="61"/>
      <c r="L23" s="61">
        <v>26620417.739999998</v>
      </c>
      <c r="O23" s="61"/>
      <c r="P23" s="61"/>
      <c r="Q23" s="61"/>
    </row>
    <row r="24" spans="2:17" x14ac:dyDescent="0.7">
      <c r="C24" s="55" t="s">
        <v>201</v>
      </c>
      <c r="F24" s="61">
        <v>-505043.19</v>
      </c>
      <c r="G24" s="61"/>
      <c r="H24" s="61">
        <v>0</v>
      </c>
      <c r="I24" s="61"/>
      <c r="J24" s="61">
        <v>0</v>
      </c>
      <c r="K24" s="61"/>
      <c r="L24" s="61">
        <v>0</v>
      </c>
      <c r="O24" s="61"/>
      <c r="P24" s="61"/>
      <c r="Q24" s="61"/>
    </row>
    <row r="25" spans="2:17" x14ac:dyDescent="0.7">
      <c r="C25" s="55" t="s">
        <v>175</v>
      </c>
      <c r="F25" s="61">
        <v>967.47</v>
      </c>
      <c r="G25" s="61"/>
      <c r="H25" s="61">
        <v>0</v>
      </c>
      <c r="I25" s="61"/>
      <c r="J25" s="61">
        <v>0</v>
      </c>
      <c r="K25" s="61"/>
      <c r="L25" s="61">
        <v>0</v>
      </c>
      <c r="O25" s="61"/>
      <c r="P25" s="61"/>
      <c r="Q25" s="61"/>
    </row>
    <row r="26" spans="2:17" x14ac:dyDescent="0.7">
      <c r="C26" s="55" t="s">
        <v>110</v>
      </c>
      <c r="F26" s="61">
        <v>6808121.8300000001</v>
      </c>
      <c r="G26" s="61"/>
      <c r="H26" s="61">
        <v>6501056.1300000008</v>
      </c>
      <c r="I26" s="61"/>
      <c r="J26" s="61">
        <v>6329583.5999999996</v>
      </c>
      <c r="K26" s="61"/>
      <c r="L26" s="61">
        <v>6236019.3400000017</v>
      </c>
      <c r="O26" s="61"/>
      <c r="P26" s="61"/>
      <c r="Q26" s="61"/>
    </row>
    <row r="27" spans="2:17" x14ac:dyDescent="0.7">
      <c r="C27" s="55" t="s">
        <v>111</v>
      </c>
      <c r="F27" s="61">
        <v>-17236000</v>
      </c>
      <c r="G27" s="61"/>
      <c r="H27" s="61">
        <v>-15035000</v>
      </c>
      <c r="I27" s="61"/>
      <c r="J27" s="61">
        <v>-216317245</v>
      </c>
      <c r="K27" s="61"/>
      <c r="L27" s="61">
        <v>-94667498</v>
      </c>
      <c r="O27" s="61"/>
      <c r="P27" s="61"/>
      <c r="Q27" s="61"/>
    </row>
    <row r="28" spans="2:17" x14ac:dyDescent="0.7">
      <c r="C28" s="55" t="s">
        <v>60</v>
      </c>
      <c r="F28" s="61">
        <v>-1935985.65</v>
      </c>
      <c r="G28" s="49"/>
      <c r="H28" s="49">
        <v>-573157.26</v>
      </c>
      <c r="I28" s="49"/>
      <c r="J28" s="49">
        <v>-1181455.8600000001</v>
      </c>
      <c r="K28" s="49"/>
      <c r="L28" s="49">
        <v>-268885.44999999995</v>
      </c>
      <c r="M28" s="72"/>
      <c r="O28" s="61"/>
      <c r="P28" s="61"/>
      <c r="Q28" s="61"/>
    </row>
    <row r="29" spans="2:17" x14ac:dyDescent="0.7">
      <c r="C29" s="55" t="s">
        <v>112</v>
      </c>
      <c r="F29" s="49">
        <v>33544043.120000001</v>
      </c>
      <c r="G29" s="49"/>
      <c r="H29" s="49">
        <v>24479953.379999999</v>
      </c>
      <c r="I29" s="49"/>
      <c r="J29" s="49">
        <v>35291041.43</v>
      </c>
      <c r="K29" s="49"/>
      <c r="L29" s="49">
        <v>24757813.970000003</v>
      </c>
      <c r="M29" s="72"/>
      <c r="O29" s="61"/>
      <c r="P29" s="61"/>
      <c r="Q29" s="61"/>
    </row>
    <row r="30" spans="2:17" x14ac:dyDescent="0.7">
      <c r="B30" s="55" t="s">
        <v>113</v>
      </c>
      <c r="F30" s="168">
        <f>SUM(F10:F29)</f>
        <v>709913208.58999991</v>
      </c>
      <c r="G30" s="61"/>
      <c r="H30" s="168">
        <f>SUM(H10:H29)</f>
        <v>1504807744.1400001</v>
      </c>
      <c r="I30" s="61"/>
      <c r="J30" s="168">
        <f>SUM(J10:J29)</f>
        <v>653423587.39999974</v>
      </c>
      <c r="K30" s="61"/>
      <c r="L30" s="168">
        <f>SUM(L10:L29)</f>
        <v>1147583208.8599997</v>
      </c>
      <c r="M30" s="176"/>
      <c r="O30" s="61"/>
      <c r="P30" s="61"/>
      <c r="Q30" s="61"/>
    </row>
    <row r="31" spans="2:17" x14ac:dyDescent="0.7">
      <c r="B31" s="55" t="s">
        <v>114</v>
      </c>
      <c r="F31" s="49"/>
      <c r="G31" s="49"/>
      <c r="H31" s="49"/>
      <c r="I31" s="49"/>
      <c r="J31" s="49"/>
      <c r="K31" s="61"/>
      <c r="L31" s="49"/>
      <c r="O31" s="61"/>
      <c r="P31" s="61"/>
      <c r="Q31" s="61"/>
    </row>
    <row r="32" spans="2:17" x14ac:dyDescent="0.7">
      <c r="C32" s="55" t="s">
        <v>115</v>
      </c>
      <c r="F32" s="61">
        <v>23946530.210000001</v>
      </c>
      <c r="G32" s="61"/>
      <c r="H32" s="61">
        <v>271572657.94999999</v>
      </c>
      <c r="I32" s="61"/>
      <c r="J32" s="61">
        <v>38770797.959999993</v>
      </c>
      <c r="K32" s="61"/>
      <c r="L32" s="61">
        <v>202543907.93000001</v>
      </c>
      <c r="M32" s="72"/>
      <c r="O32" s="61"/>
      <c r="P32" s="61"/>
      <c r="Q32" s="61"/>
    </row>
    <row r="33" spans="1:17" x14ac:dyDescent="0.7">
      <c r="C33" s="55" t="s">
        <v>130</v>
      </c>
      <c r="F33" s="61">
        <v>207296479.28999999</v>
      </c>
      <c r="G33" s="61"/>
      <c r="H33" s="61">
        <v>-81860864.340000004</v>
      </c>
      <c r="I33" s="61"/>
      <c r="J33" s="61">
        <v>156846462.99999997</v>
      </c>
      <c r="K33" s="61"/>
      <c r="L33" s="61">
        <v>-112261216.22</v>
      </c>
      <c r="M33" s="72"/>
      <c r="O33" s="61"/>
      <c r="P33" s="61"/>
      <c r="Q33" s="61"/>
    </row>
    <row r="34" spans="1:17" x14ac:dyDescent="0.7">
      <c r="C34" s="55" t="s">
        <v>11</v>
      </c>
      <c r="F34" s="61">
        <v>-6220852.75</v>
      </c>
      <c r="G34" s="61"/>
      <c r="H34" s="61">
        <v>14724103.710000001</v>
      </c>
      <c r="I34" s="61"/>
      <c r="J34" s="61">
        <v>-6033910.7899999963</v>
      </c>
      <c r="K34" s="61"/>
      <c r="L34" s="61">
        <v>11954112.08</v>
      </c>
      <c r="O34" s="61"/>
      <c r="P34" s="61"/>
      <c r="Q34" s="61"/>
    </row>
    <row r="35" spans="1:17" x14ac:dyDescent="0.7">
      <c r="C35" s="55" t="s">
        <v>12</v>
      </c>
      <c r="F35" s="61">
        <v>433143.31</v>
      </c>
      <c r="G35" s="61"/>
      <c r="H35" s="61">
        <v>275815.14</v>
      </c>
      <c r="I35" s="61"/>
      <c r="J35" s="61">
        <v>217785.57000000007</v>
      </c>
      <c r="K35" s="61"/>
      <c r="L35" s="61">
        <v>297169.08000000007</v>
      </c>
      <c r="O35" s="61"/>
      <c r="P35" s="61"/>
      <c r="Q35" s="61"/>
    </row>
    <row r="36" spans="1:17" x14ac:dyDescent="0.7">
      <c r="C36" s="55" t="s">
        <v>21</v>
      </c>
      <c r="F36" s="61">
        <v>-3496918.6</v>
      </c>
      <c r="G36" s="61"/>
      <c r="H36" s="61">
        <v>817006.05</v>
      </c>
      <c r="I36" s="61"/>
      <c r="J36" s="61">
        <v>-601333.99999999977</v>
      </c>
      <c r="K36" s="61"/>
      <c r="L36" s="61">
        <v>698817</v>
      </c>
      <c r="O36" s="61"/>
      <c r="P36" s="61"/>
      <c r="Q36" s="61"/>
    </row>
    <row r="37" spans="1:17" x14ac:dyDescent="0.7">
      <c r="B37" s="55" t="s">
        <v>116</v>
      </c>
      <c r="F37" s="49"/>
      <c r="G37" s="49"/>
      <c r="H37" s="49"/>
      <c r="I37" s="49"/>
      <c r="J37" s="49"/>
      <c r="K37" s="61"/>
      <c r="L37" s="49"/>
      <c r="O37" s="61"/>
      <c r="P37" s="61"/>
      <c r="Q37" s="61"/>
    </row>
    <row r="38" spans="1:17" x14ac:dyDescent="0.7">
      <c r="C38" s="55" t="s">
        <v>28</v>
      </c>
      <c r="F38" s="49">
        <v>-19730258.919999998</v>
      </c>
      <c r="G38" s="49"/>
      <c r="H38" s="49">
        <v>-100363994.79000001</v>
      </c>
      <c r="I38" s="49"/>
      <c r="J38" s="49">
        <v>1239418.08</v>
      </c>
      <c r="K38" s="49"/>
      <c r="L38" s="49">
        <v>-67125301.579999998</v>
      </c>
      <c r="O38" s="61"/>
      <c r="P38" s="61"/>
      <c r="Q38" s="61"/>
    </row>
    <row r="39" spans="1:17" x14ac:dyDescent="0.7">
      <c r="C39" s="55" t="s">
        <v>172</v>
      </c>
      <c r="F39" s="49">
        <v>-3804533</v>
      </c>
      <c r="G39" s="49"/>
      <c r="H39" s="49">
        <v>-3947001</v>
      </c>
      <c r="I39" s="49"/>
      <c r="J39" s="49">
        <v>-3786555</v>
      </c>
      <c r="K39" s="49"/>
      <c r="L39" s="49">
        <v>-3909001</v>
      </c>
      <c r="O39" s="61"/>
      <c r="P39" s="61"/>
      <c r="Q39" s="61"/>
    </row>
    <row r="40" spans="1:17" x14ac:dyDescent="0.7">
      <c r="C40" s="55" t="s">
        <v>36</v>
      </c>
      <c r="F40" s="169">
        <v>15891019.08</v>
      </c>
      <c r="G40" s="49"/>
      <c r="H40" s="49">
        <v>0</v>
      </c>
      <c r="I40" s="49"/>
      <c r="J40" s="169">
        <v>-1121039</v>
      </c>
      <c r="K40" s="49"/>
      <c r="L40" s="49">
        <v>0</v>
      </c>
      <c r="O40" s="61"/>
      <c r="P40" s="61"/>
      <c r="Q40" s="61"/>
    </row>
    <row r="41" spans="1:17" x14ac:dyDescent="0.7">
      <c r="B41" s="55" t="s">
        <v>117</v>
      </c>
      <c r="F41" s="168">
        <f>SUM(F30:F40)</f>
        <v>924227817.20999992</v>
      </c>
      <c r="G41" s="49"/>
      <c r="H41" s="168">
        <f>SUM(H30:H40)</f>
        <v>1606025466.8600004</v>
      </c>
      <c r="I41" s="49"/>
      <c r="J41" s="168">
        <f>SUM(J30:J40)</f>
        <v>838955213.21999991</v>
      </c>
      <c r="K41" s="61"/>
      <c r="L41" s="168">
        <f>SUM(L30:L40)</f>
        <v>1179781696.1499996</v>
      </c>
      <c r="O41" s="61"/>
      <c r="P41" s="61"/>
      <c r="Q41" s="61"/>
    </row>
    <row r="42" spans="1:17" x14ac:dyDescent="0.7">
      <c r="C42" s="73" t="s">
        <v>118</v>
      </c>
      <c r="E42" s="59"/>
      <c r="F42" s="61">
        <v>1131319.8799999999</v>
      </c>
      <c r="G42" s="49"/>
      <c r="H42" s="61">
        <v>573157.26</v>
      </c>
      <c r="I42" s="49"/>
      <c r="J42" s="61">
        <v>504006.90000000008</v>
      </c>
      <c r="K42" s="61"/>
      <c r="L42" s="61">
        <v>158022.01999999999</v>
      </c>
      <c r="M42" s="72"/>
      <c r="O42" s="61"/>
      <c r="P42" s="61"/>
      <c r="Q42" s="61"/>
    </row>
    <row r="43" spans="1:17" x14ac:dyDescent="0.7">
      <c r="C43" s="73" t="s">
        <v>131</v>
      </c>
      <c r="F43" s="49">
        <v>-79546127.150000006</v>
      </c>
      <c r="G43" s="49"/>
      <c r="H43" s="49">
        <v>-414150664.83999997</v>
      </c>
      <c r="I43" s="49"/>
      <c r="J43" s="49">
        <v>-71232329.559999987</v>
      </c>
      <c r="K43" s="49"/>
      <c r="L43" s="49">
        <v>-295478849.48000002</v>
      </c>
      <c r="M43" s="72"/>
      <c r="O43" s="61"/>
      <c r="P43" s="61"/>
      <c r="Q43" s="61"/>
    </row>
    <row r="44" spans="1:17" s="74" customFormat="1" x14ac:dyDescent="0.7">
      <c r="A44" s="74" t="s">
        <v>119</v>
      </c>
      <c r="B44" s="75"/>
      <c r="E44" s="76"/>
      <c r="F44" s="170">
        <f>SUM(F41:F43)</f>
        <v>845813009.93999994</v>
      </c>
      <c r="G44" s="64"/>
      <c r="H44" s="170">
        <f>SUM(H41:H43)</f>
        <v>1192447959.2800004</v>
      </c>
      <c r="I44" s="64"/>
      <c r="J44" s="170">
        <f>SUM(J41:J43)</f>
        <v>768226890.55999994</v>
      </c>
      <c r="K44" s="171"/>
      <c r="L44" s="170">
        <f>SUM(L41:L43)</f>
        <v>884460868.68999958</v>
      </c>
      <c r="N44" s="61"/>
      <c r="O44" s="61"/>
      <c r="P44" s="61"/>
      <c r="Q44" s="61"/>
    </row>
    <row r="45" spans="1:17" x14ac:dyDescent="0.7">
      <c r="A45" s="74" t="s">
        <v>120</v>
      </c>
      <c r="F45" s="49"/>
      <c r="G45" s="49"/>
      <c r="H45" s="49"/>
      <c r="I45" s="49"/>
      <c r="J45" s="49"/>
      <c r="K45" s="49"/>
      <c r="L45" s="49"/>
      <c r="O45" s="61"/>
      <c r="P45" s="61"/>
      <c r="Q45" s="61"/>
    </row>
    <row r="46" spans="1:17" x14ac:dyDescent="0.7">
      <c r="B46" s="77" t="s">
        <v>121</v>
      </c>
      <c r="E46" s="60"/>
      <c r="F46" s="61">
        <v>0</v>
      </c>
      <c r="G46" s="61"/>
      <c r="H46" s="61">
        <v>0</v>
      </c>
      <c r="I46" s="61"/>
      <c r="J46" s="61">
        <v>126000000</v>
      </c>
      <c r="K46" s="61"/>
      <c r="L46" s="61">
        <v>34220000</v>
      </c>
      <c r="O46" s="61"/>
      <c r="P46" s="61"/>
      <c r="Q46" s="61"/>
    </row>
    <row r="47" spans="1:17" x14ac:dyDescent="0.7">
      <c r="B47" s="77" t="s">
        <v>149</v>
      </c>
      <c r="E47" s="60"/>
      <c r="F47" s="61">
        <v>0</v>
      </c>
      <c r="G47" s="61"/>
      <c r="H47" s="61">
        <v>0</v>
      </c>
      <c r="I47" s="61"/>
      <c r="J47" s="61">
        <v>-126000000</v>
      </c>
      <c r="K47" s="61"/>
      <c r="L47" s="61">
        <v>0</v>
      </c>
      <c r="O47" s="61"/>
      <c r="P47" s="61"/>
      <c r="Q47" s="61"/>
    </row>
    <row r="48" spans="1:17" x14ac:dyDescent="0.7">
      <c r="B48" s="77" t="s">
        <v>147</v>
      </c>
      <c r="E48" s="60"/>
      <c r="F48" s="61">
        <v>75000000</v>
      </c>
      <c r="G48" s="61"/>
      <c r="H48" s="61">
        <v>15000000</v>
      </c>
      <c r="I48" s="61"/>
      <c r="J48" s="61">
        <v>0</v>
      </c>
      <c r="K48" s="61"/>
      <c r="L48" s="61">
        <v>0</v>
      </c>
      <c r="O48" s="61"/>
      <c r="P48" s="61"/>
      <c r="Q48" s="61"/>
    </row>
    <row r="49" spans="1:17" x14ac:dyDescent="0.7">
      <c r="B49" s="77" t="s">
        <v>148</v>
      </c>
      <c r="E49" s="60"/>
      <c r="F49" s="61">
        <v>-75000000</v>
      </c>
      <c r="G49" s="61"/>
      <c r="H49" s="61">
        <v>-15000000</v>
      </c>
      <c r="I49" s="61"/>
      <c r="J49" s="61">
        <v>0</v>
      </c>
      <c r="K49" s="61"/>
      <c r="L49" s="61">
        <v>0</v>
      </c>
      <c r="O49" s="61"/>
      <c r="P49" s="61"/>
      <c r="Q49" s="61"/>
    </row>
    <row r="50" spans="1:17" x14ac:dyDescent="0.7">
      <c r="B50" s="77" t="s">
        <v>173</v>
      </c>
      <c r="E50" s="60"/>
      <c r="F50" s="61">
        <v>-39997.440000000002</v>
      </c>
      <c r="G50" s="61"/>
      <c r="H50" s="61">
        <v>-228365.96</v>
      </c>
      <c r="I50" s="61"/>
      <c r="J50" s="61">
        <v>0</v>
      </c>
      <c r="K50" s="61"/>
      <c r="L50" s="61">
        <v>0</v>
      </c>
      <c r="O50" s="61"/>
      <c r="P50" s="61"/>
      <c r="Q50" s="61"/>
    </row>
    <row r="51" spans="1:17" x14ac:dyDescent="0.7">
      <c r="B51" s="77" t="s">
        <v>176</v>
      </c>
      <c r="E51" s="60"/>
      <c r="F51" s="61">
        <v>-41666660</v>
      </c>
      <c r="G51" s="61"/>
      <c r="H51" s="61">
        <v>0</v>
      </c>
      <c r="I51" s="61"/>
      <c r="J51" s="61">
        <v>-41666660</v>
      </c>
      <c r="K51" s="61"/>
      <c r="L51" s="61">
        <v>0</v>
      </c>
      <c r="O51" s="61"/>
      <c r="P51" s="61"/>
      <c r="Q51" s="61"/>
    </row>
    <row r="52" spans="1:17" x14ac:dyDescent="0.7">
      <c r="B52" s="77" t="s">
        <v>169</v>
      </c>
      <c r="E52" s="60"/>
      <c r="F52" s="61">
        <v>0</v>
      </c>
      <c r="G52" s="61"/>
      <c r="H52" s="61">
        <v>-19480000</v>
      </c>
      <c r="I52" s="61"/>
      <c r="J52" s="61">
        <v>0</v>
      </c>
      <c r="K52" s="61"/>
      <c r="L52" s="61">
        <v>-19480000</v>
      </c>
      <c r="O52" s="61"/>
      <c r="P52" s="61"/>
      <c r="Q52" s="61"/>
    </row>
    <row r="53" spans="1:17" x14ac:dyDescent="0.7">
      <c r="B53" s="77" t="s">
        <v>205</v>
      </c>
      <c r="E53" s="60"/>
      <c r="F53" s="61">
        <v>0</v>
      </c>
      <c r="G53" s="61"/>
      <c r="H53" s="61">
        <v>60250670.719999999</v>
      </c>
      <c r="I53" s="61"/>
      <c r="J53" s="61">
        <v>0</v>
      </c>
      <c r="K53" s="61"/>
      <c r="L53" s="61">
        <v>60250670.719999999</v>
      </c>
      <c r="O53" s="61"/>
      <c r="P53" s="61"/>
      <c r="Q53" s="61"/>
    </row>
    <row r="54" spans="1:17" x14ac:dyDescent="0.7">
      <c r="B54" s="77" t="s">
        <v>174</v>
      </c>
      <c r="E54" s="60"/>
      <c r="F54" s="61">
        <v>0</v>
      </c>
      <c r="G54" s="61"/>
      <c r="H54" s="61">
        <v>0</v>
      </c>
      <c r="I54" s="61"/>
      <c r="J54" s="61">
        <v>-552566610</v>
      </c>
      <c r="K54" s="61"/>
      <c r="L54" s="61">
        <v>-156246000</v>
      </c>
      <c r="O54" s="61"/>
      <c r="P54" s="61"/>
      <c r="Q54" s="61"/>
    </row>
    <row r="55" spans="1:17" x14ac:dyDescent="0.7">
      <c r="B55" s="77" t="s">
        <v>202</v>
      </c>
      <c r="E55" s="60"/>
      <c r="F55" s="61">
        <v>0</v>
      </c>
      <c r="G55" s="61"/>
      <c r="H55" s="61">
        <v>0</v>
      </c>
      <c r="I55" s="61"/>
      <c r="J55" s="61">
        <v>1349980</v>
      </c>
      <c r="K55" s="61"/>
      <c r="L55" s="61">
        <v>0</v>
      </c>
      <c r="O55" s="61"/>
      <c r="P55" s="61"/>
      <c r="Q55" s="61"/>
    </row>
    <row r="56" spans="1:17" x14ac:dyDescent="0.7">
      <c r="B56" s="55" t="s">
        <v>122</v>
      </c>
      <c r="E56" s="60"/>
      <c r="F56" s="61">
        <v>-653254626.98000002</v>
      </c>
      <c r="G56" s="61"/>
      <c r="H56" s="61">
        <v>-596090953.22000003</v>
      </c>
      <c r="I56" s="61"/>
      <c r="J56" s="61">
        <v>-71044581.859999999</v>
      </c>
      <c r="K56" s="61"/>
      <c r="L56" s="61">
        <v>-362563593.68000001</v>
      </c>
      <c r="O56" s="61"/>
      <c r="P56" s="61"/>
      <c r="Q56" s="61"/>
    </row>
    <row r="57" spans="1:17" ht="22" customHeight="1" x14ac:dyDescent="0.7">
      <c r="B57" s="55" t="s">
        <v>204</v>
      </c>
      <c r="E57" s="60"/>
      <c r="F57" s="61">
        <v>-42000</v>
      </c>
      <c r="G57" s="61"/>
      <c r="H57" s="61">
        <v>0</v>
      </c>
      <c r="I57" s="61"/>
      <c r="J57" s="61">
        <v>-42000</v>
      </c>
      <c r="K57" s="61"/>
      <c r="L57" s="61">
        <v>0</v>
      </c>
      <c r="O57" s="61"/>
      <c r="P57" s="61"/>
      <c r="Q57" s="61"/>
    </row>
    <row r="58" spans="1:17" x14ac:dyDescent="0.7">
      <c r="B58" s="77" t="s">
        <v>177</v>
      </c>
      <c r="E58" s="60"/>
      <c r="F58" s="61">
        <v>-9585178.4600000009</v>
      </c>
      <c r="G58" s="61"/>
      <c r="H58" s="61">
        <v>-3359503.66</v>
      </c>
      <c r="I58" s="61"/>
      <c r="J58" s="61">
        <v>-7399093.2599999979</v>
      </c>
      <c r="K58" s="61"/>
      <c r="L58" s="61">
        <v>-1127395.46</v>
      </c>
      <c r="O58" s="61"/>
      <c r="P58" s="61"/>
      <c r="Q58" s="61"/>
    </row>
    <row r="59" spans="1:17" x14ac:dyDescent="0.7">
      <c r="B59" s="55" t="s">
        <v>161</v>
      </c>
      <c r="F59" s="49">
        <v>577379.31000000006</v>
      </c>
      <c r="G59" s="49"/>
      <c r="H59" s="49">
        <v>342836.08999999997</v>
      </c>
      <c r="I59" s="49"/>
      <c r="J59" s="49">
        <v>262616.83</v>
      </c>
      <c r="K59" s="49"/>
      <c r="L59" s="49">
        <v>305136.08999999997</v>
      </c>
      <c r="O59" s="61"/>
      <c r="P59" s="61"/>
      <c r="Q59" s="61"/>
    </row>
    <row r="60" spans="1:17" x14ac:dyDescent="0.7">
      <c r="B60" s="55" t="s">
        <v>170</v>
      </c>
      <c r="F60" s="61">
        <v>-3992088</v>
      </c>
      <c r="G60" s="49"/>
      <c r="H60" s="49">
        <v>-1765714</v>
      </c>
      <c r="I60" s="49"/>
      <c r="J60" s="61">
        <v>-564450</v>
      </c>
      <c r="K60" s="49"/>
      <c r="L60" s="49">
        <v>0</v>
      </c>
      <c r="O60" s="61"/>
      <c r="P60" s="61"/>
      <c r="Q60" s="61"/>
    </row>
    <row r="61" spans="1:17" x14ac:dyDescent="0.7">
      <c r="B61" s="73" t="s">
        <v>206</v>
      </c>
      <c r="E61" s="60"/>
      <c r="F61" s="61">
        <v>-1778800</v>
      </c>
      <c r="G61" s="61"/>
      <c r="H61" s="61">
        <v>-24814049.699999999</v>
      </c>
      <c r="I61" s="61"/>
      <c r="J61" s="61">
        <v>-1778800</v>
      </c>
      <c r="K61" s="61"/>
      <c r="L61" s="61">
        <v>-610498.69999999995</v>
      </c>
      <c r="M61" s="72"/>
      <c r="O61" s="61"/>
      <c r="P61" s="61"/>
      <c r="Q61" s="61"/>
    </row>
    <row r="62" spans="1:17" x14ac:dyDescent="0.7">
      <c r="B62" s="55" t="s">
        <v>136</v>
      </c>
      <c r="E62" s="59"/>
      <c r="F62" s="61">
        <v>17236000</v>
      </c>
      <c r="G62" s="61"/>
      <c r="H62" s="61">
        <v>15035000</v>
      </c>
      <c r="I62" s="61"/>
      <c r="J62" s="61">
        <v>216317245</v>
      </c>
      <c r="K62" s="61"/>
      <c r="L62" s="61">
        <v>94667498</v>
      </c>
      <c r="O62" s="61"/>
      <c r="P62" s="61"/>
      <c r="Q62" s="61"/>
    </row>
    <row r="63" spans="1:17" x14ac:dyDescent="0.7">
      <c r="B63" s="73" t="s">
        <v>118</v>
      </c>
      <c r="E63" s="60"/>
      <c r="F63" s="61">
        <v>804665.77</v>
      </c>
      <c r="G63" s="61"/>
      <c r="H63" s="61">
        <v>0</v>
      </c>
      <c r="I63" s="61"/>
      <c r="J63" s="61">
        <v>677448.96</v>
      </c>
      <c r="K63" s="61"/>
      <c r="L63" s="61">
        <v>177088.07999999996</v>
      </c>
      <c r="M63" s="72"/>
      <c r="O63" s="61"/>
      <c r="P63" s="61"/>
      <c r="Q63" s="61"/>
    </row>
    <row r="64" spans="1:17" x14ac:dyDescent="0.7">
      <c r="A64" s="74" t="s">
        <v>123</v>
      </c>
      <c r="C64" s="78"/>
      <c r="F64" s="170">
        <f>SUM(F46:F63)</f>
        <v>-691741305.80000019</v>
      </c>
      <c r="G64" s="61"/>
      <c r="H64" s="170">
        <f>SUM(H46:H63)</f>
        <v>-570110079.73000002</v>
      </c>
      <c r="I64" s="61"/>
      <c r="J64" s="170">
        <f>SUM(J46:J63)</f>
        <v>-456454904.32999998</v>
      </c>
      <c r="K64" s="49"/>
      <c r="L64" s="170">
        <f>SUM(L46:L63)</f>
        <v>-350407094.95000005</v>
      </c>
      <c r="O64" s="61"/>
      <c r="P64" s="61"/>
      <c r="Q64" s="61"/>
    </row>
    <row r="65" spans="1:17" x14ac:dyDescent="0.7">
      <c r="A65" s="74" t="s">
        <v>124</v>
      </c>
      <c r="C65" s="78"/>
      <c r="F65" s="64"/>
      <c r="G65" s="64"/>
      <c r="H65" s="64"/>
      <c r="I65" s="64"/>
      <c r="J65" s="64"/>
      <c r="K65" s="49"/>
      <c r="L65" s="64"/>
      <c r="O65" s="61"/>
      <c r="P65" s="61"/>
      <c r="Q65" s="61"/>
    </row>
    <row r="66" spans="1:17" x14ac:dyDescent="0.7">
      <c r="A66" s="74"/>
      <c r="B66" s="55" t="s">
        <v>162</v>
      </c>
      <c r="C66" s="78"/>
      <c r="F66" s="61">
        <v>2750000000</v>
      </c>
      <c r="G66" s="61"/>
      <c r="H66" s="61">
        <v>5294500000</v>
      </c>
      <c r="I66" s="61"/>
      <c r="J66" s="61">
        <v>2750000000</v>
      </c>
      <c r="K66" s="49"/>
      <c r="L66" s="61">
        <v>5254500000</v>
      </c>
      <c r="O66" s="61"/>
      <c r="P66" s="61"/>
      <c r="Q66" s="61"/>
    </row>
    <row r="67" spans="1:17" x14ac:dyDescent="0.7">
      <c r="A67" s="74"/>
      <c r="B67" s="55" t="s">
        <v>125</v>
      </c>
      <c r="C67" s="78"/>
      <c r="F67" s="61">
        <v>-2906000000</v>
      </c>
      <c r="G67" s="61"/>
      <c r="H67" s="61">
        <v>-5423500000</v>
      </c>
      <c r="I67" s="61"/>
      <c r="J67" s="61">
        <v>-2896000000</v>
      </c>
      <c r="K67" s="49"/>
      <c r="L67" s="61">
        <v>-5393500000</v>
      </c>
      <c r="O67" s="61"/>
      <c r="P67" s="61"/>
      <c r="Q67" s="61"/>
    </row>
    <row r="68" spans="1:17" x14ac:dyDescent="0.7">
      <c r="A68" s="74"/>
      <c r="B68" s="55" t="s">
        <v>163</v>
      </c>
      <c r="C68" s="78"/>
      <c r="F68" s="61">
        <v>0</v>
      </c>
      <c r="G68" s="61"/>
      <c r="H68" s="61">
        <v>0</v>
      </c>
      <c r="I68" s="61"/>
      <c r="J68" s="61">
        <v>222000000</v>
      </c>
      <c r="K68" s="49"/>
      <c r="L68" s="61">
        <v>125000000</v>
      </c>
      <c r="O68" s="61"/>
      <c r="P68" s="61"/>
      <c r="Q68" s="61"/>
    </row>
    <row r="69" spans="1:17" x14ac:dyDescent="0.7">
      <c r="A69" s="74"/>
      <c r="B69" s="55" t="s">
        <v>150</v>
      </c>
      <c r="C69" s="78"/>
      <c r="F69" s="61">
        <v>0</v>
      </c>
      <c r="G69" s="61"/>
      <c r="H69" s="61">
        <v>0</v>
      </c>
      <c r="I69" s="61"/>
      <c r="J69" s="61">
        <v>-287000000</v>
      </c>
      <c r="K69" s="49"/>
      <c r="L69" s="61">
        <v>-60000000</v>
      </c>
      <c r="O69" s="61"/>
      <c r="P69" s="61"/>
      <c r="Q69" s="61"/>
    </row>
    <row r="70" spans="1:17" x14ac:dyDescent="0.7">
      <c r="A70" s="74"/>
      <c r="B70" s="55" t="s">
        <v>164</v>
      </c>
      <c r="C70" s="78"/>
      <c r="F70" s="61">
        <v>416380000</v>
      </c>
      <c r="G70" s="61"/>
      <c r="H70" s="61">
        <v>460000000</v>
      </c>
      <c r="I70" s="61"/>
      <c r="J70" s="61">
        <v>416380000</v>
      </c>
      <c r="K70" s="49"/>
      <c r="L70" s="61">
        <v>460000000</v>
      </c>
      <c r="O70" s="61"/>
      <c r="P70" s="61"/>
      <c r="Q70" s="61"/>
    </row>
    <row r="71" spans="1:17" x14ac:dyDescent="0.7">
      <c r="A71" s="74"/>
      <c r="B71" s="55" t="s">
        <v>151</v>
      </c>
      <c r="C71" s="78"/>
      <c r="F71" s="61">
        <v>-62320000</v>
      </c>
      <c r="G71" s="61"/>
      <c r="H71" s="61">
        <v>-38080000</v>
      </c>
      <c r="I71" s="61"/>
      <c r="J71" s="61">
        <v>-62320000</v>
      </c>
      <c r="K71" s="49"/>
      <c r="L71" s="61">
        <v>-38080000</v>
      </c>
      <c r="O71" s="61"/>
      <c r="P71" s="61"/>
      <c r="Q71" s="61"/>
    </row>
    <row r="72" spans="1:17" x14ac:dyDescent="0.7">
      <c r="B72" s="55" t="s">
        <v>126</v>
      </c>
      <c r="C72" s="78"/>
      <c r="F72" s="61">
        <v>-104550.46</v>
      </c>
      <c r="G72" s="61"/>
      <c r="H72" s="61">
        <v>-118741.74</v>
      </c>
      <c r="I72" s="61"/>
      <c r="J72" s="61">
        <v>-49149.94</v>
      </c>
      <c r="K72" s="49"/>
      <c r="L72" s="61">
        <v>-49270.61</v>
      </c>
      <c r="O72" s="61"/>
      <c r="P72" s="61"/>
      <c r="Q72" s="61"/>
    </row>
    <row r="73" spans="1:17" x14ac:dyDescent="0.7">
      <c r="B73" s="55" t="s">
        <v>165</v>
      </c>
      <c r="C73" s="78"/>
      <c r="F73" s="61">
        <v>215983370.00000003</v>
      </c>
      <c r="G73" s="61"/>
      <c r="H73" s="61">
        <v>69754000</v>
      </c>
      <c r="I73" s="61"/>
      <c r="J73" s="61">
        <v>0</v>
      </c>
      <c r="K73" s="49"/>
      <c r="L73" s="61">
        <v>0</v>
      </c>
      <c r="O73" s="61"/>
      <c r="P73" s="61"/>
      <c r="Q73" s="61"/>
    </row>
    <row r="74" spans="1:17" x14ac:dyDescent="0.7">
      <c r="B74" s="55" t="s">
        <v>207</v>
      </c>
      <c r="C74" s="78"/>
      <c r="F74" s="61">
        <v>-3418755</v>
      </c>
      <c r="G74" s="61"/>
      <c r="H74" s="61">
        <v>-1368900</v>
      </c>
      <c r="I74" s="61"/>
      <c r="J74" s="61">
        <v>0</v>
      </c>
      <c r="K74" s="49"/>
      <c r="L74" s="61">
        <v>0</v>
      </c>
      <c r="O74" s="61"/>
      <c r="P74" s="61"/>
      <c r="Q74" s="61"/>
    </row>
    <row r="75" spans="1:17" x14ac:dyDescent="0.7">
      <c r="B75" s="73" t="s">
        <v>127</v>
      </c>
      <c r="E75" s="59"/>
      <c r="F75" s="61">
        <v>-33224406.079999998</v>
      </c>
      <c r="G75" s="61"/>
      <c r="H75" s="61">
        <v>-24664592.260000002</v>
      </c>
      <c r="I75" s="61"/>
      <c r="J75" s="61">
        <v>-35001642.740000002</v>
      </c>
      <c r="K75" s="61"/>
      <c r="L75" s="61">
        <v>-24895630.93</v>
      </c>
      <c r="O75" s="61"/>
      <c r="P75" s="61"/>
      <c r="Q75" s="61"/>
    </row>
    <row r="76" spans="1:17" x14ac:dyDescent="0.7">
      <c r="B76" s="55" t="s">
        <v>137</v>
      </c>
      <c r="C76" s="78"/>
      <c r="F76" s="49">
        <v>-433916469.48000002</v>
      </c>
      <c r="G76" s="49"/>
      <c r="H76" s="49">
        <v>-896488980.90999997</v>
      </c>
      <c r="I76" s="49"/>
      <c r="J76" s="49">
        <v>-434208069.48000002</v>
      </c>
      <c r="K76" s="49"/>
      <c r="L76" s="49">
        <v>-896636670.90999997</v>
      </c>
      <c r="M76" s="72"/>
      <c r="O76" s="61"/>
      <c r="P76" s="61"/>
      <c r="Q76" s="61"/>
    </row>
    <row r="77" spans="1:17" x14ac:dyDescent="0.7">
      <c r="A77" s="74" t="s">
        <v>128</v>
      </c>
      <c r="C77" s="78"/>
      <c r="F77" s="170">
        <f>SUM(F66:F76)</f>
        <v>-56620811.019999981</v>
      </c>
      <c r="G77" s="61"/>
      <c r="H77" s="170">
        <f>SUM(H66:H76)</f>
        <v>-559967214.90999997</v>
      </c>
      <c r="I77" s="61"/>
      <c r="J77" s="170">
        <f>SUM(J66:J76)</f>
        <v>-326198862.16000003</v>
      </c>
      <c r="K77" s="49"/>
      <c r="L77" s="170">
        <f>SUM(L66:L76)</f>
        <v>-573661572.45000005</v>
      </c>
      <c r="M77" s="61"/>
      <c r="O77" s="61"/>
      <c r="P77" s="61"/>
      <c r="Q77" s="61"/>
    </row>
    <row r="78" spans="1:17" ht="10.5" customHeight="1" x14ac:dyDescent="0.7">
      <c r="A78" s="74"/>
      <c r="C78" s="78"/>
      <c r="F78" s="64"/>
      <c r="G78" s="61"/>
      <c r="I78" s="61"/>
      <c r="J78" s="64"/>
      <c r="K78" s="49"/>
      <c r="L78" s="64"/>
      <c r="O78" s="61"/>
      <c r="P78" s="61"/>
      <c r="Q78" s="61"/>
    </row>
    <row r="79" spans="1:17" x14ac:dyDescent="0.7">
      <c r="A79" s="74" t="s">
        <v>129</v>
      </c>
      <c r="C79" s="74"/>
      <c r="F79" s="171">
        <f>F44+F64+F77</f>
        <v>97450893.119999766</v>
      </c>
      <c r="G79" s="61"/>
      <c r="H79" s="171">
        <f>H44+H64+H77</f>
        <v>62370664.640000463</v>
      </c>
      <c r="I79" s="61"/>
      <c r="J79" s="171">
        <f>J44+J64+J77</f>
        <v>-14426875.930000067</v>
      </c>
      <c r="K79" s="49"/>
      <c r="L79" s="171">
        <f>L44+L64+L77</f>
        <v>-39607798.710000515</v>
      </c>
      <c r="M79" s="61"/>
      <c r="O79" s="61"/>
      <c r="P79" s="61"/>
      <c r="Q79" s="61"/>
    </row>
    <row r="80" spans="1:17" x14ac:dyDescent="0.7">
      <c r="A80" s="74" t="s">
        <v>194</v>
      </c>
      <c r="B80" s="74"/>
      <c r="C80" s="79"/>
      <c r="D80" s="74"/>
      <c r="E80" s="80"/>
      <c r="F80" s="172">
        <f>+BS!K10</f>
        <v>237077963.84</v>
      </c>
      <c r="G80" s="61"/>
      <c r="H80" s="172">
        <v>174707299.19999999</v>
      </c>
      <c r="I80" s="61"/>
      <c r="J80" s="172">
        <f>+BS!O10</f>
        <v>34268169.920000002</v>
      </c>
      <c r="K80" s="64"/>
      <c r="L80" s="172">
        <v>73875968.629999995</v>
      </c>
      <c r="M80" s="81"/>
      <c r="O80" s="61"/>
      <c r="P80" s="61"/>
      <c r="Q80" s="61"/>
    </row>
    <row r="81" spans="1:17" ht="23" thickBot="1" x14ac:dyDescent="0.75">
      <c r="A81" s="74" t="s">
        <v>193</v>
      </c>
      <c r="B81" s="74"/>
      <c r="C81" s="74"/>
      <c r="D81" s="74"/>
      <c r="E81" s="82"/>
      <c r="F81" s="173">
        <f>SUM(F79:F80)</f>
        <v>334528856.9599998</v>
      </c>
      <c r="G81" s="61"/>
      <c r="H81" s="173">
        <f>SUM(H79:H80)</f>
        <v>237077963.84000045</v>
      </c>
      <c r="I81" s="61"/>
      <c r="J81" s="173">
        <f>SUM(J79:J80)</f>
        <v>19841293.989999935</v>
      </c>
      <c r="K81" s="64"/>
      <c r="L81" s="173">
        <f>SUM(L79:L80)</f>
        <v>34268169.91999948</v>
      </c>
      <c r="O81" s="61"/>
      <c r="P81" s="61"/>
      <c r="Q81" s="61"/>
    </row>
    <row r="82" spans="1:17" ht="23" thickTop="1" x14ac:dyDescent="0.7">
      <c r="A82" s="74"/>
      <c r="B82" s="74"/>
      <c r="C82" s="74"/>
      <c r="D82" s="74"/>
      <c r="E82" s="60"/>
      <c r="G82" s="61"/>
      <c r="I82" s="61"/>
      <c r="K82" s="64"/>
      <c r="L82" s="64"/>
      <c r="O82" s="61"/>
    </row>
    <row r="83" spans="1:17" x14ac:dyDescent="0.7">
      <c r="A83" s="74"/>
      <c r="B83" s="74"/>
      <c r="C83" s="74"/>
      <c r="D83" s="74"/>
      <c r="E83" s="60"/>
      <c r="F83" s="64"/>
      <c r="G83" s="64"/>
      <c r="H83" s="64"/>
      <c r="I83" s="64"/>
      <c r="J83" s="64"/>
      <c r="K83" s="64"/>
      <c r="L83" s="64"/>
      <c r="O83" s="61"/>
    </row>
    <row r="84" spans="1:17" x14ac:dyDescent="0.7">
      <c r="A84" s="74"/>
      <c r="B84" s="74"/>
      <c r="C84" s="74"/>
      <c r="D84" s="74"/>
      <c r="E84" s="60"/>
      <c r="F84" s="64"/>
      <c r="G84" s="64"/>
      <c r="H84" s="174"/>
      <c r="I84" s="64"/>
      <c r="J84" s="64"/>
      <c r="K84" s="64"/>
      <c r="L84" s="174"/>
    </row>
    <row r="85" spans="1:17" x14ac:dyDescent="0.7">
      <c r="G85" s="61"/>
      <c r="I85" s="61"/>
    </row>
    <row r="86" spans="1:17" hidden="1" x14ac:dyDescent="0.7">
      <c r="D86" s="81"/>
      <c r="G86" s="61"/>
      <c r="I86" s="61"/>
      <c r="K86" s="167"/>
      <c r="L86" s="61">
        <f>L81-BS!O10</f>
        <v>-5.2154064178466797E-7</v>
      </c>
    </row>
    <row r="87" spans="1:17" hidden="1" x14ac:dyDescent="0.7">
      <c r="G87" s="61"/>
      <c r="I87" s="61"/>
      <c r="K87" s="167"/>
      <c r="L87" s="61">
        <f>+L86/2</f>
        <v>-2.6077032089233398E-7</v>
      </c>
    </row>
    <row r="88" spans="1:17" hidden="1" x14ac:dyDescent="0.7">
      <c r="K88" s="167"/>
    </row>
    <row r="89" spans="1:17" hidden="1" x14ac:dyDescent="0.7">
      <c r="K89" s="167"/>
    </row>
    <row r="90" spans="1:17" x14ac:dyDescent="0.7">
      <c r="G90" s="61"/>
      <c r="I90" s="61"/>
    </row>
    <row r="91" spans="1:17" x14ac:dyDescent="0.7">
      <c r="G91" s="61"/>
      <c r="I91" s="61"/>
    </row>
    <row r="92" spans="1:17" x14ac:dyDescent="0.7">
      <c r="G92" s="61"/>
      <c r="I92" s="61"/>
    </row>
    <row r="93" spans="1:17" x14ac:dyDescent="0.7">
      <c r="G93" s="61"/>
      <c r="I93" s="61"/>
    </row>
    <row r="94" spans="1:17" x14ac:dyDescent="0.7">
      <c r="G94" s="61"/>
      <c r="I94" s="61"/>
    </row>
    <row r="95" spans="1:17" x14ac:dyDescent="0.7">
      <c r="G95" s="61"/>
      <c r="I95" s="61"/>
    </row>
    <row r="96" spans="1:17" x14ac:dyDescent="0.7">
      <c r="G96" s="61"/>
      <c r="I96" s="61"/>
    </row>
    <row r="97" spans="6:9" x14ac:dyDescent="0.7">
      <c r="G97" s="61"/>
      <c r="I97" s="61"/>
    </row>
    <row r="98" spans="6:9" x14ac:dyDescent="0.7">
      <c r="G98" s="61"/>
      <c r="I98" s="61"/>
    </row>
    <row r="99" spans="6:9" x14ac:dyDescent="0.7">
      <c r="F99" s="175"/>
      <c r="G99" s="61"/>
      <c r="I99" s="61"/>
    </row>
    <row r="100" spans="6:9" x14ac:dyDescent="0.7">
      <c r="F100" s="175"/>
      <c r="G100" s="61"/>
      <c r="I100" s="61"/>
    </row>
    <row r="101" spans="6:9" x14ac:dyDescent="0.7">
      <c r="F101" s="175"/>
      <c r="G101" s="61"/>
      <c r="I101" s="61"/>
    </row>
    <row r="102" spans="6:9" x14ac:dyDescent="0.7">
      <c r="F102" s="175"/>
      <c r="G102" s="61"/>
      <c r="I102" s="61"/>
    </row>
    <row r="103" spans="6:9" x14ac:dyDescent="0.7">
      <c r="F103" s="175"/>
      <c r="G103" s="61"/>
      <c r="I103" s="61"/>
    </row>
    <row r="104" spans="6:9" x14ac:dyDescent="0.7">
      <c r="F104" s="175"/>
      <c r="G104" s="61"/>
      <c r="I104" s="61"/>
    </row>
    <row r="105" spans="6:9" x14ac:dyDescent="0.7">
      <c r="G105" s="61"/>
      <c r="I105" s="61"/>
    </row>
    <row r="106" spans="6:9" x14ac:dyDescent="0.7">
      <c r="G106" s="61"/>
      <c r="I106" s="61"/>
    </row>
    <row r="107" spans="6:9" x14ac:dyDescent="0.7">
      <c r="G107" s="61"/>
      <c r="I107" s="61"/>
    </row>
    <row r="108" spans="6:9" x14ac:dyDescent="0.7">
      <c r="G108" s="61"/>
      <c r="I108" s="61"/>
    </row>
    <row r="109" spans="6:9" x14ac:dyDescent="0.7">
      <c r="G109" s="61"/>
      <c r="I109" s="61"/>
    </row>
    <row r="110" spans="6:9" x14ac:dyDescent="0.7">
      <c r="G110" s="61"/>
      <c r="I110" s="61"/>
    </row>
    <row r="111" spans="6:9" x14ac:dyDescent="0.7">
      <c r="G111" s="61"/>
      <c r="I111" s="61"/>
    </row>
    <row r="112" spans="6:9" x14ac:dyDescent="0.7">
      <c r="G112" s="61"/>
      <c r="I112" s="61"/>
    </row>
    <row r="113" spans="7:9" x14ac:dyDescent="0.7">
      <c r="G113" s="61"/>
      <c r="I113" s="61"/>
    </row>
    <row r="114" spans="7:9" x14ac:dyDescent="0.7">
      <c r="G114" s="61"/>
      <c r="I114" s="61"/>
    </row>
    <row r="115" spans="7:9" x14ac:dyDescent="0.7">
      <c r="G115" s="61"/>
      <c r="I115" s="61"/>
    </row>
    <row r="116" spans="7:9" x14ac:dyDescent="0.7">
      <c r="G116" s="61"/>
      <c r="I116" s="61"/>
    </row>
    <row r="117" spans="7:9" x14ac:dyDescent="0.7">
      <c r="G117" s="61"/>
      <c r="I117" s="61"/>
    </row>
    <row r="118" spans="7:9" x14ac:dyDescent="0.7">
      <c r="G118" s="61"/>
      <c r="I118" s="61"/>
    </row>
    <row r="119" spans="7:9" x14ac:dyDescent="0.7">
      <c r="G119" s="61"/>
      <c r="I119" s="61"/>
    </row>
    <row r="120" spans="7:9" x14ac:dyDescent="0.7">
      <c r="G120" s="61"/>
      <c r="I120" s="61"/>
    </row>
    <row r="121" spans="7:9" x14ac:dyDescent="0.7">
      <c r="G121" s="61"/>
      <c r="I121" s="61"/>
    </row>
    <row r="122" spans="7:9" x14ac:dyDescent="0.7">
      <c r="G122" s="61"/>
      <c r="I122" s="61"/>
    </row>
    <row r="123" spans="7:9" x14ac:dyDescent="0.7">
      <c r="G123" s="61"/>
      <c r="I123" s="61"/>
    </row>
    <row r="124" spans="7:9" x14ac:dyDescent="0.7">
      <c r="G124" s="61"/>
      <c r="I124" s="61"/>
    </row>
    <row r="125" spans="7:9" x14ac:dyDescent="0.7">
      <c r="G125" s="61"/>
      <c r="I125" s="61"/>
    </row>
    <row r="126" spans="7:9" x14ac:dyDescent="0.7">
      <c r="G126" s="61"/>
      <c r="I126" s="61"/>
    </row>
    <row r="127" spans="7:9" x14ac:dyDescent="0.7">
      <c r="G127" s="61"/>
      <c r="I127" s="61"/>
    </row>
    <row r="128" spans="7:9" x14ac:dyDescent="0.7">
      <c r="G128" s="61"/>
      <c r="I128" s="61"/>
    </row>
    <row r="129" spans="7:9" x14ac:dyDescent="0.7">
      <c r="G129" s="61"/>
      <c r="I129" s="61"/>
    </row>
    <row r="130" spans="7:9" x14ac:dyDescent="0.7">
      <c r="G130" s="61"/>
      <c r="I130" s="61"/>
    </row>
    <row r="131" spans="7:9" x14ac:dyDescent="0.7">
      <c r="G131" s="61"/>
      <c r="I131" s="61"/>
    </row>
    <row r="132" spans="7:9" x14ac:dyDescent="0.7">
      <c r="G132" s="61"/>
      <c r="I132" s="61"/>
    </row>
    <row r="133" spans="7:9" x14ac:dyDescent="0.7">
      <c r="G133" s="61"/>
      <c r="I133" s="61"/>
    </row>
    <row r="134" spans="7:9" x14ac:dyDescent="0.7">
      <c r="G134" s="61"/>
      <c r="I134" s="61"/>
    </row>
    <row r="135" spans="7:9" x14ac:dyDescent="0.7">
      <c r="G135" s="61"/>
      <c r="I135" s="61"/>
    </row>
    <row r="136" spans="7:9" x14ac:dyDescent="0.7">
      <c r="G136" s="61"/>
      <c r="I136" s="61"/>
    </row>
    <row r="137" spans="7:9" x14ac:dyDescent="0.7">
      <c r="G137" s="61"/>
      <c r="I137" s="61"/>
    </row>
    <row r="138" spans="7:9" x14ac:dyDescent="0.7">
      <c r="G138" s="61"/>
      <c r="I138" s="61"/>
    </row>
    <row r="139" spans="7:9" x14ac:dyDescent="0.7">
      <c r="G139" s="61"/>
      <c r="I139" s="61"/>
    </row>
    <row r="140" spans="7:9" x14ac:dyDescent="0.7">
      <c r="G140" s="61"/>
      <c r="I140" s="61"/>
    </row>
    <row r="141" spans="7:9" x14ac:dyDescent="0.7">
      <c r="G141" s="61"/>
      <c r="I141" s="61"/>
    </row>
    <row r="142" spans="7:9" x14ac:dyDescent="0.7">
      <c r="G142" s="61"/>
      <c r="I142" s="61"/>
    </row>
    <row r="143" spans="7:9" x14ac:dyDescent="0.7">
      <c r="G143" s="61"/>
      <c r="I143" s="61"/>
    </row>
    <row r="144" spans="7:9" x14ac:dyDescent="0.7">
      <c r="G144" s="61"/>
      <c r="I144" s="61"/>
    </row>
    <row r="145" spans="7:9" x14ac:dyDescent="0.7">
      <c r="G145" s="61"/>
      <c r="I145" s="61"/>
    </row>
    <row r="146" spans="7:9" x14ac:dyDescent="0.7">
      <c r="G146" s="61"/>
      <c r="I146" s="61"/>
    </row>
    <row r="147" spans="7:9" x14ac:dyDescent="0.7">
      <c r="G147" s="61"/>
      <c r="I147" s="61"/>
    </row>
    <row r="148" spans="7:9" x14ac:dyDescent="0.7">
      <c r="G148" s="61"/>
      <c r="I148" s="61"/>
    </row>
    <row r="149" spans="7:9" x14ac:dyDescent="0.7">
      <c r="G149" s="61"/>
      <c r="I149" s="61"/>
    </row>
    <row r="150" spans="7:9" x14ac:dyDescent="0.7">
      <c r="G150" s="61"/>
      <c r="I150" s="61"/>
    </row>
    <row r="151" spans="7:9" x14ac:dyDescent="0.7">
      <c r="G151" s="61"/>
      <c r="I151" s="61"/>
    </row>
    <row r="152" spans="7:9" x14ac:dyDescent="0.7">
      <c r="G152" s="61"/>
      <c r="I152" s="61"/>
    </row>
    <row r="153" spans="7:9" x14ac:dyDescent="0.7">
      <c r="G153" s="61"/>
      <c r="I153" s="61"/>
    </row>
    <row r="154" spans="7:9" x14ac:dyDescent="0.7">
      <c r="G154" s="61"/>
      <c r="I154" s="61"/>
    </row>
    <row r="155" spans="7:9" x14ac:dyDescent="0.7">
      <c r="G155" s="61"/>
      <c r="I155" s="61"/>
    </row>
    <row r="156" spans="7:9" x14ac:dyDescent="0.7">
      <c r="G156" s="61"/>
      <c r="I156" s="61"/>
    </row>
    <row r="157" spans="7:9" x14ac:dyDescent="0.7">
      <c r="G157" s="61"/>
      <c r="I157" s="61"/>
    </row>
    <row r="158" spans="7:9" x14ac:dyDescent="0.7">
      <c r="G158" s="61"/>
      <c r="I158" s="61"/>
    </row>
    <row r="159" spans="7:9" x14ac:dyDescent="0.7">
      <c r="G159" s="61"/>
      <c r="I159" s="61"/>
    </row>
    <row r="160" spans="7:9" x14ac:dyDescent="0.7">
      <c r="G160" s="61"/>
      <c r="I160" s="61"/>
    </row>
    <row r="161" spans="7:9" x14ac:dyDescent="0.7">
      <c r="G161" s="61"/>
      <c r="I161" s="61"/>
    </row>
    <row r="162" spans="7:9" x14ac:dyDescent="0.7">
      <c r="G162" s="61"/>
      <c r="I162" s="61"/>
    </row>
    <row r="163" spans="7:9" x14ac:dyDescent="0.7">
      <c r="G163" s="61"/>
      <c r="I163" s="61"/>
    </row>
    <row r="164" spans="7:9" x14ac:dyDescent="0.7">
      <c r="G164" s="61"/>
      <c r="I164" s="61"/>
    </row>
    <row r="165" spans="7:9" x14ac:dyDescent="0.7">
      <c r="G165" s="61"/>
      <c r="I165" s="61"/>
    </row>
    <row r="166" spans="7:9" x14ac:dyDescent="0.7">
      <c r="G166" s="61"/>
      <c r="I166" s="61"/>
    </row>
    <row r="167" spans="7:9" x14ac:dyDescent="0.7">
      <c r="G167" s="61"/>
      <c r="I167" s="61"/>
    </row>
    <row r="168" spans="7:9" x14ac:dyDescent="0.7">
      <c r="G168" s="61"/>
      <c r="I168" s="61"/>
    </row>
    <row r="169" spans="7:9" x14ac:dyDescent="0.7">
      <c r="G169" s="61"/>
      <c r="I169" s="61"/>
    </row>
    <row r="170" spans="7:9" x14ac:dyDescent="0.7">
      <c r="G170" s="61"/>
      <c r="I170" s="61"/>
    </row>
    <row r="171" spans="7:9" x14ac:dyDescent="0.7">
      <c r="G171" s="61"/>
      <c r="I171" s="61"/>
    </row>
    <row r="172" spans="7:9" x14ac:dyDescent="0.7">
      <c r="G172" s="61"/>
      <c r="I172" s="61"/>
    </row>
    <row r="173" spans="7:9" x14ac:dyDescent="0.7">
      <c r="G173" s="61"/>
      <c r="I173" s="61"/>
    </row>
    <row r="174" spans="7:9" x14ac:dyDescent="0.7">
      <c r="G174" s="61"/>
      <c r="I174" s="61"/>
    </row>
    <row r="175" spans="7:9" x14ac:dyDescent="0.7">
      <c r="G175" s="61"/>
      <c r="I175" s="61"/>
    </row>
    <row r="176" spans="7:9" x14ac:dyDescent="0.7">
      <c r="G176" s="61"/>
      <c r="I176" s="61"/>
    </row>
    <row r="177" spans="7:9" x14ac:dyDescent="0.7">
      <c r="G177" s="61"/>
      <c r="I177" s="61"/>
    </row>
    <row r="178" spans="7:9" x14ac:dyDescent="0.7">
      <c r="G178" s="61"/>
      <c r="I178" s="61"/>
    </row>
    <row r="179" spans="7:9" x14ac:dyDescent="0.7">
      <c r="G179" s="61"/>
      <c r="I179" s="61"/>
    </row>
    <row r="180" spans="7:9" x14ac:dyDescent="0.7">
      <c r="G180" s="61"/>
      <c r="I180" s="61"/>
    </row>
    <row r="181" spans="7:9" x14ac:dyDescent="0.7">
      <c r="G181" s="61"/>
      <c r="I181" s="61"/>
    </row>
    <row r="182" spans="7:9" x14ac:dyDescent="0.7">
      <c r="G182" s="61"/>
      <c r="I182" s="61"/>
    </row>
    <row r="183" spans="7:9" x14ac:dyDescent="0.7">
      <c r="G183" s="61"/>
      <c r="I183" s="61"/>
    </row>
    <row r="184" spans="7:9" x14ac:dyDescent="0.7">
      <c r="G184" s="61"/>
      <c r="I184" s="61"/>
    </row>
    <row r="185" spans="7:9" x14ac:dyDescent="0.7">
      <c r="G185" s="61"/>
      <c r="I185" s="61"/>
    </row>
    <row r="186" spans="7:9" x14ac:dyDescent="0.7">
      <c r="G186" s="61"/>
      <c r="I186" s="61"/>
    </row>
    <row r="187" spans="7:9" x14ac:dyDescent="0.7">
      <c r="G187" s="61"/>
      <c r="I187" s="61"/>
    </row>
    <row r="188" spans="7:9" x14ac:dyDescent="0.7">
      <c r="G188" s="61"/>
      <c r="I188" s="61"/>
    </row>
    <row r="189" spans="7:9" x14ac:dyDescent="0.7">
      <c r="G189" s="61"/>
      <c r="I189" s="61"/>
    </row>
    <row r="190" spans="7:9" x14ac:dyDescent="0.7">
      <c r="G190" s="61"/>
      <c r="I190" s="61"/>
    </row>
    <row r="191" spans="7:9" x14ac:dyDescent="0.7">
      <c r="G191" s="61"/>
      <c r="I191" s="61"/>
    </row>
    <row r="192" spans="7:9" x14ac:dyDescent="0.7">
      <c r="G192" s="61"/>
      <c r="I192" s="61"/>
    </row>
    <row r="193" spans="7:9" x14ac:dyDescent="0.7">
      <c r="G193" s="61"/>
      <c r="I193" s="61"/>
    </row>
    <row r="194" spans="7:9" x14ac:dyDescent="0.7">
      <c r="G194" s="61"/>
      <c r="I194" s="61"/>
    </row>
    <row r="195" spans="7:9" x14ac:dyDescent="0.7">
      <c r="G195" s="61"/>
      <c r="I195" s="61"/>
    </row>
    <row r="196" spans="7:9" x14ac:dyDescent="0.7">
      <c r="G196" s="61"/>
      <c r="I196" s="61"/>
    </row>
    <row r="197" spans="7:9" x14ac:dyDescent="0.7">
      <c r="G197" s="61"/>
      <c r="I197" s="61"/>
    </row>
    <row r="198" spans="7:9" x14ac:dyDescent="0.7">
      <c r="G198" s="61"/>
      <c r="I198" s="61"/>
    </row>
    <row r="199" spans="7:9" x14ac:dyDescent="0.7">
      <c r="G199" s="61"/>
      <c r="I199" s="61"/>
    </row>
    <row r="200" spans="7:9" x14ac:dyDescent="0.7">
      <c r="G200" s="61"/>
      <c r="I200" s="61"/>
    </row>
    <row r="201" spans="7:9" x14ac:dyDescent="0.7">
      <c r="G201" s="61"/>
      <c r="I201" s="61"/>
    </row>
    <row r="202" spans="7:9" x14ac:dyDescent="0.7">
      <c r="G202" s="61"/>
      <c r="I202" s="61"/>
    </row>
    <row r="203" spans="7:9" x14ac:dyDescent="0.7">
      <c r="G203" s="61"/>
      <c r="I203" s="61"/>
    </row>
    <row r="204" spans="7:9" x14ac:dyDescent="0.7">
      <c r="G204" s="61"/>
      <c r="I204" s="61"/>
    </row>
    <row r="205" spans="7:9" x14ac:dyDescent="0.7">
      <c r="G205" s="61"/>
      <c r="I205" s="61"/>
    </row>
    <row r="206" spans="7:9" x14ac:dyDescent="0.7">
      <c r="G206" s="61"/>
      <c r="I206" s="61"/>
    </row>
    <row r="207" spans="7:9" x14ac:dyDescent="0.7">
      <c r="G207" s="61"/>
      <c r="I207" s="61"/>
    </row>
    <row r="208" spans="7:9" x14ac:dyDescent="0.7">
      <c r="G208" s="61"/>
      <c r="I208" s="61"/>
    </row>
    <row r="209" spans="7:9" x14ac:dyDescent="0.7">
      <c r="G209" s="61"/>
      <c r="I209" s="61"/>
    </row>
    <row r="210" spans="7:9" x14ac:dyDescent="0.7">
      <c r="G210" s="61"/>
      <c r="I210" s="61"/>
    </row>
    <row r="211" spans="7:9" x14ac:dyDescent="0.7">
      <c r="G211" s="61"/>
      <c r="I211" s="61"/>
    </row>
    <row r="212" spans="7:9" x14ac:dyDescent="0.7">
      <c r="G212" s="61"/>
      <c r="I212" s="61"/>
    </row>
    <row r="213" spans="7:9" x14ac:dyDescent="0.7">
      <c r="G213" s="61"/>
      <c r="I213" s="61"/>
    </row>
    <row r="214" spans="7:9" x14ac:dyDescent="0.7">
      <c r="G214" s="61"/>
      <c r="I214" s="61"/>
    </row>
    <row r="215" spans="7:9" x14ac:dyDescent="0.7">
      <c r="G215" s="61"/>
      <c r="I215" s="61"/>
    </row>
    <row r="216" spans="7:9" x14ac:dyDescent="0.7">
      <c r="G216" s="61"/>
      <c r="I216" s="61"/>
    </row>
    <row r="217" spans="7:9" x14ac:dyDescent="0.7">
      <c r="G217" s="61"/>
      <c r="I217" s="61"/>
    </row>
    <row r="218" spans="7:9" x14ac:dyDescent="0.7">
      <c r="G218" s="61"/>
      <c r="I218" s="61"/>
    </row>
    <row r="219" spans="7:9" x14ac:dyDescent="0.7">
      <c r="G219" s="61"/>
      <c r="I219" s="61"/>
    </row>
    <row r="220" spans="7:9" x14ac:dyDescent="0.7">
      <c r="G220" s="61"/>
      <c r="I220" s="61"/>
    </row>
    <row r="221" spans="7:9" x14ac:dyDescent="0.7">
      <c r="G221" s="61"/>
      <c r="I221" s="61"/>
    </row>
    <row r="222" spans="7:9" x14ac:dyDescent="0.7">
      <c r="G222" s="61"/>
      <c r="I222" s="61"/>
    </row>
    <row r="223" spans="7:9" x14ac:dyDescent="0.7">
      <c r="G223" s="61"/>
      <c r="I223" s="61"/>
    </row>
    <row r="224" spans="7:9" x14ac:dyDescent="0.7">
      <c r="G224" s="61"/>
      <c r="I224" s="61"/>
    </row>
    <row r="225" spans="7:9" x14ac:dyDescent="0.7">
      <c r="G225" s="61"/>
      <c r="I225" s="61"/>
    </row>
    <row r="226" spans="7:9" x14ac:dyDescent="0.7">
      <c r="G226" s="61"/>
      <c r="I226" s="61"/>
    </row>
    <row r="227" spans="7:9" x14ac:dyDescent="0.7">
      <c r="G227" s="61"/>
      <c r="I227" s="61"/>
    </row>
    <row r="228" spans="7:9" x14ac:dyDescent="0.7">
      <c r="G228" s="61"/>
      <c r="I228" s="61"/>
    </row>
    <row r="229" spans="7:9" x14ac:dyDescent="0.7">
      <c r="G229" s="61"/>
      <c r="I229" s="61"/>
    </row>
    <row r="230" spans="7:9" x14ac:dyDescent="0.7">
      <c r="G230" s="61"/>
      <c r="I230" s="61"/>
    </row>
    <row r="231" spans="7:9" x14ac:dyDescent="0.7">
      <c r="G231" s="61"/>
      <c r="I231" s="61"/>
    </row>
    <row r="232" spans="7:9" x14ac:dyDescent="0.7">
      <c r="G232" s="61"/>
      <c r="I232" s="61"/>
    </row>
    <row r="233" spans="7:9" x14ac:dyDescent="0.7">
      <c r="G233" s="61"/>
      <c r="I233" s="61"/>
    </row>
    <row r="234" spans="7:9" x14ac:dyDescent="0.7">
      <c r="G234" s="61"/>
      <c r="I234" s="61"/>
    </row>
    <row r="235" spans="7:9" x14ac:dyDescent="0.7">
      <c r="G235" s="61"/>
      <c r="I235" s="61"/>
    </row>
    <row r="236" spans="7:9" x14ac:dyDescent="0.7">
      <c r="G236" s="61"/>
      <c r="I236" s="61"/>
    </row>
    <row r="237" spans="7:9" x14ac:dyDescent="0.7">
      <c r="G237" s="61"/>
      <c r="I237" s="61"/>
    </row>
    <row r="238" spans="7:9" x14ac:dyDescent="0.7">
      <c r="G238" s="61"/>
      <c r="I238" s="61"/>
    </row>
    <row r="239" spans="7:9" x14ac:dyDescent="0.7">
      <c r="G239" s="61"/>
      <c r="I239" s="61"/>
    </row>
    <row r="240" spans="7:9" x14ac:dyDescent="0.7">
      <c r="G240" s="61"/>
      <c r="I240" s="61"/>
    </row>
    <row r="241" spans="7:9" x14ac:dyDescent="0.7">
      <c r="G241" s="61"/>
      <c r="I241" s="61"/>
    </row>
    <row r="242" spans="7:9" x14ac:dyDescent="0.7">
      <c r="G242" s="61"/>
      <c r="I242" s="61"/>
    </row>
    <row r="243" spans="7:9" x14ac:dyDescent="0.7">
      <c r="G243" s="61"/>
      <c r="I243" s="61"/>
    </row>
    <row r="244" spans="7:9" x14ac:dyDescent="0.7">
      <c r="G244" s="61"/>
      <c r="I244" s="61"/>
    </row>
    <row r="245" spans="7:9" x14ac:dyDescent="0.7">
      <c r="G245" s="61"/>
      <c r="I245" s="61"/>
    </row>
    <row r="246" spans="7:9" x14ac:dyDescent="0.7">
      <c r="G246" s="61"/>
      <c r="I246" s="61"/>
    </row>
    <row r="247" spans="7:9" x14ac:dyDescent="0.7">
      <c r="G247" s="61"/>
      <c r="I247" s="61"/>
    </row>
    <row r="248" spans="7:9" x14ac:dyDescent="0.7">
      <c r="G248" s="61"/>
      <c r="I248" s="61"/>
    </row>
    <row r="249" spans="7:9" x14ac:dyDescent="0.7">
      <c r="G249" s="61"/>
      <c r="I249" s="61"/>
    </row>
    <row r="250" spans="7:9" x14ac:dyDescent="0.7">
      <c r="G250" s="61"/>
      <c r="I250" s="61"/>
    </row>
    <row r="251" spans="7:9" x14ac:dyDescent="0.7">
      <c r="G251" s="61"/>
      <c r="I251" s="61"/>
    </row>
    <row r="252" spans="7:9" x14ac:dyDescent="0.7">
      <c r="G252" s="61"/>
      <c r="I252" s="61"/>
    </row>
    <row r="253" spans="7:9" x14ac:dyDescent="0.7">
      <c r="G253" s="61"/>
      <c r="I253" s="61"/>
    </row>
    <row r="254" spans="7:9" x14ac:dyDescent="0.7">
      <c r="G254" s="61"/>
      <c r="I254" s="61"/>
    </row>
    <row r="255" spans="7:9" x14ac:dyDescent="0.7">
      <c r="G255" s="61"/>
      <c r="I255" s="61"/>
    </row>
    <row r="256" spans="7:9" x14ac:dyDescent="0.7">
      <c r="G256" s="61"/>
      <c r="I256" s="61"/>
    </row>
    <row r="257" spans="7:9" x14ac:dyDescent="0.7">
      <c r="G257" s="61"/>
      <c r="I257" s="61"/>
    </row>
    <row r="258" spans="7:9" x14ac:dyDescent="0.7">
      <c r="G258" s="61"/>
      <c r="I258" s="61"/>
    </row>
    <row r="259" spans="7:9" x14ac:dyDescent="0.7">
      <c r="G259" s="61"/>
      <c r="I259" s="61"/>
    </row>
    <row r="260" spans="7:9" x14ac:dyDescent="0.7">
      <c r="G260" s="61"/>
      <c r="I260" s="61"/>
    </row>
    <row r="261" spans="7:9" x14ac:dyDescent="0.7">
      <c r="G261" s="61"/>
      <c r="I261" s="61"/>
    </row>
    <row r="262" spans="7:9" x14ac:dyDescent="0.7">
      <c r="G262" s="61"/>
      <c r="I262" s="61"/>
    </row>
    <row r="263" spans="7:9" x14ac:dyDescent="0.7">
      <c r="G263" s="61"/>
      <c r="I263" s="61"/>
    </row>
    <row r="264" spans="7:9" x14ac:dyDescent="0.7">
      <c r="G264" s="61"/>
      <c r="I264" s="61"/>
    </row>
    <row r="265" spans="7:9" x14ac:dyDescent="0.7">
      <c r="G265" s="61"/>
      <c r="I265" s="61"/>
    </row>
    <row r="266" spans="7:9" x14ac:dyDescent="0.7">
      <c r="G266" s="61"/>
      <c r="I266" s="61"/>
    </row>
    <row r="267" spans="7:9" x14ac:dyDescent="0.7">
      <c r="G267" s="61"/>
      <c r="I267" s="61"/>
    </row>
    <row r="268" spans="7:9" x14ac:dyDescent="0.7">
      <c r="G268" s="61"/>
      <c r="I268" s="61"/>
    </row>
    <row r="269" spans="7:9" x14ac:dyDescent="0.7">
      <c r="G269" s="61"/>
      <c r="I269" s="61"/>
    </row>
    <row r="270" spans="7:9" x14ac:dyDescent="0.7">
      <c r="G270" s="61"/>
      <c r="I270" s="61"/>
    </row>
    <row r="271" spans="7:9" x14ac:dyDescent="0.7">
      <c r="G271" s="61"/>
      <c r="I271" s="61"/>
    </row>
    <row r="272" spans="7:9" x14ac:dyDescent="0.7">
      <c r="G272" s="61"/>
      <c r="I272" s="61"/>
    </row>
    <row r="273" spans="7:9" x14ac:dyDescent="0.7">
      <c r="G273" s="61"/>
      <c r="I273" s="61"/>
    </row>
    <row r="274" spans="7:9" x14ac:dyDescent="0.7">
      <c r="G274" s="61"/>
      <c r="I274" s="61"/>
    </row>
    <row r="275" spans="7:9" x14ac:dyDescent="0.7">
      <c r="G275" s="61"/>
      <c r="I275" s="61"/>
    </row>
    <row r="276" spans="7:9" x14ac:dyDescent="0.7">
      <c r="G276" s="61"/>
      <c r="I276" s="61"/>
    </row>
    <row r="277" spans="7:9" x14ac:dyDescent="0.7">
      <c r="G277" s="61"/>
      <c r="I277" s="61"/>
    </row>
    <row r="278" spans="7:9" x14ac:dyDescent="0.7">
      <c r="G278" s="61"/>
      <c r="I278" s="61"/>
    </row>
    <row r="279" spans="7:9" x14ac:dyDescent="0.7">
      <c r="G279" s="61"/>
      <c r="I279" s="61"/>
    </row>
    <row r="280" spans="7:9" x14ac:dyDescent="0.7">
      <c r="G280" s="61"/>
      <c r="I280" s="61"/>
    </row>
    <row r="281" spans="7:9" x14ac:dyDescent="0.7">
      <c r="G281" s="61"/>
      <c r="I281" s="61"/>
    </row>
    <row r="282" spans="7:9" x14ac:dyDescent="0.7">
      <c r="G282" s="61"/>
      <c r="I282" s="61"/>
    </row>
    <row r="283" spans="7:9" x14ac:dyDescent="0.7">
      <c r="G283" s="61"/>
      <c r="I283" s="61"/>
    </row>
    <row r="284" spans="7:9" x14ac:dyDescent="0.7">
      <c r="G284" s="61"/>
      <c r="I284" s="61"/>
    </row>
    <row r="285" spans="7:9" x14ac:dyDescent="0.7">
      <c r="G285" s="61"/>
      <c r="I285" s="61"/>
    </row>
    <row r="286" spans="7:9" x14ac:dyDescent="0.7">
      <c r="G286" s="61"/>
      <c r="I286" s="61"/>
    </row>
  </sheetData>
  <sheetProtection formatCells="0" formatColumns="0" formatRows="0" insertColumns="0" insertRows="0" insertHyperlinks="0" deleteColumns="0" deleteRows="0" sort="0" autoFilter="0" pivotTables="0"/>
  <mergeCells count="7">
    <mergeCell ref="F6:H6"/>
    <mergeCell ref="J6:L6"/>
    <mergeCell ref="A1:L1"/>
    <mergeCell ref="A2:L2"/>
    <mergeCell ref="A3:L3"/>
    <mergeCell ref="J5:L5"/>
    <mergeCell ref="F5:H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6" firstPageNumber="12" orientation="portrait" useFirstPageNumber="1" r:id="rId1"/>
  <headerFooter alignWithMargins="0">
    <oddHeader>&amp;C&amp;"Angsana New,Bold"&amp;P</oddHeader>
    <oddFooter>&amp;LNotes to the financial statements are an integral part of this financial statements.</oddFoot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7</vt:i4>
      </vt:variant>
    </vt:vector>
  </HeadingPairs>
  <TitlesOfParts>
    <vt:vector size="12" baseType="lpstr">
      <vt:lpstr>BS</vt:lpstr>
      <vt:lpstr>PL 12m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12m'!Print_Area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Panchanok Mongkolsong</cp:lastModifiedBy>
  <cp:revision/>
  <cp:lastPrinted>2024-02-23T06:16:31Z</cp:lastPrinted>
  <dcterms:created xsi:type="dcterms:W3CDTF">2000-10-30T05:03:03Z</dcterms:created>
  <dcterms:modified xsi:type="dcterms:W3CDTF">2024-02-23T09:53:51Z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