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S\Y'67\Q4'67\RJH\T\"/>
    </mc:Choice>
  </mc:AlternateContent>
  <xr:revisionPtr revIDLastSave="0" documentId="13_ncr:1_{E3AFF16E-5153-4D39-B03F-90FE98588751}" xr6:coauthVersionLast="47" xr6:coauthVersionMax="47" xr10:uidLastSave="{00000000-0000-0000-0000-000000000000}"/>
  <bookViews>
    <workbookView xWindow="-110" yWindow="-110" windowWidth="19420" windowHeight="10300" xr2:uid="{C0191F73-E9AC-4735-812C-31860FDF66E1}"/>
  </bookViews>
  <sheets>
    <sheet name="BS" sheetId="69" r:id="rId1"/>
    <sheet name="PL" sheetId="84" r:id="rId2"/>
    <sheet name="CE-Conso" sheetId="80" r:id="rId3"/>
    <sheet name="CE-Separate" sheetId="81" r:id="rId4"/>
    <sheet name="CF" sheetId="74" r:id="rId5"/>
  </sheets>
  <externalReferences>
    <externalReference r:id="rId6"/>
  </externalReferences>
  <definedNames>
    <definedName name="_xlnm.Print_Area" localSheetId="0">BS!$A$1:$O$77</definedName>
    <definedName name="_xlnm.Print_Area" localSheetId="2">'CE-Conso'!$A$1:$Y$33</definedName>
    <definedName name="_xlnm.Print_Area" localSheetId="3">'CE-Separate'!$A$1:$S$28</definedName>
    <definedName name="_xlnm.Print_Area" localSheetId="4">CF!$A$1:$L$86</definedName>
    <definedName name="_xlnm.Print_Area" localSheetId="1">PL!$A$1:$K$48</definedName>
    <definedName name="_xlnm.Print_Titles" localSheetId="0">BS!$1:$6</definedName>
    <definedName name="_xlnm.Print_Titles" localSheetId="4">CF!$1:$7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5" i="81" l="1"/>
  <c r="E25" i="81"/>
  <c r="G25" i="81"/>
  <c r="I25" i="81"/>
  <c r="K25" i="81"/>
  <c r="W29" i="80"/>
  <c r="W25" i="80" l="1"/>
  <c r="U27" i="80" l="1"/>
  <c r="Y27" i="80" s="1"/>
  <c r="U26" i="80"/>
  <c r="Y26" i="80" s="1"/>
  <c r="M24" i="81" l="1"/>
  <c r="S24" i="81" s="1"/>
  <c r="Q17" i="81" l="1"/>
  <c r="Q31" i="80" l="1"/>
  <c r="M31" i="80"/>
  <c r="K31" i="80"/>
  <c r="I31" i="80"/>
  <c r="G31" i="80"/>
  <c r="E31" i="80"/>
  <c r="S23" i="81" l="1"/>
  <c r="O6" i="69" l="1"/>
  <c r="O16" i="80"/>
  <c r="S16" i="80"/>
  <c r="G45" i="84"/>
  <c r="K31" i="84"/>
  <c r="K32" i="84" s="1"/>
  <c r="G31" i="84"/>
  <c r="G32" i="84" s="1"/>
  <c r="G6" i="84" l="1"/>
  <c r="E6" i="84"/>
  <c r="F6" i="74" s="1"/>
  <c r="K6" i="84" l="1"/>
  <c r="H6" i="74"/>
  <c r="L6" i="74" s="1"/>
  <c r="U19" i="80" l="1"/>
  <c r="Y19" i="80" l="1"/>
  <c r="U20" i="80" l="1"/>
  <c r="Y20" i="80" s="1"/>
  <c r="U18" i="80"/>
  <c r="Y18" i="80" s="1"/>
  <c r="E21" i="80"/>
  <c r="U30" i="80" l="1"/>
  <c r="Y30" i="80" s="1"/>
  <c r="J66" i="74" l="1"/>
  <c r="J80" i="74"/>
  <c r="J83" i="74"/>
  <c r="M21" i="81" l="1"/>
  <c r="W16" i="80" l="1"/>
  <c r="S21" i="80" l="1"/>
  <c r="W21" i="80"/>
  <c r="Q21" i="80"/>
  <c r="U15" i="80"/>
  <c r="O18" i="81" l="1"/>
  <c r="K18" i="81"/>
  <c r="I18" i="81"/>
  <c r="G18" i="81"/>
  <c r="E18" i="81"/>
  <c r="M16" i="81"/>
  <c r="S21" i="81"/>
  <c r="Y15" i="80"/>
  <c r="S24" i="80"/>
  <c r="U24" i="80" s="1"/>
  <c r="Y24" i="80" s="1"/>
  <c r="M21" i="80"/>
  <c r="K21" i="80"/>
  <c r="I21" i="80"/>
  <c r="G21" i="80"/>
  <c r="G22" i="80" s="1"/>
  <c r="S16" i="81" l="1"/>
  <c r="Q18" i="81"/>
  <c r="J78" i="69" l="1"/>
  <c r="L78" i="69"/>
  <c r="N78" i="69"/>
  <c r="I6" i="84"/>
  <c r="J6" i="74"/>
  <c r="A3" i="80"/>
  <c r="A3" i="81" s="1"/>
  <c r="K18" i="84"/>
  <c r="G18" i="84"/>
  <c r="K13" i="84"/>
  <c r="G13" i="84"/>
  <c r="M6" i="69"/>
  <c r="S14" i="81"/>
  <c r="K19" i="84" l="1"/>
  <c r="K21" i="84" s="1"/>
  <c r="K23" i="84" s="1"/>
  <c r="M17" i="81" s="1"/>
  <c r="A3" i="74"/>
  <c r="G19" i="84"/>
  <c r="G21" i="84" s="1"/>
  <c r="L9" i="74" l="1"/>
  <c r="L30" i="74" s="1"/>
  <c r="M18" i="81"/>
  <c r="K45" i="84"/>
  <c r="G23" i="84"/>
  <c r="G38" i="84" s="1"/>
  <c r="H9" i="74"/>
  <c r="H30" i="74" s="1"/>
  <c r="K33" i="84"/>
  <c r="O21" i="80" l="1"/>
  <c r="G33" i="84"/>
  <c r="G43" i="84" s="1"/>
  <c r="H80" i="74"/>
  <c r="K74" i="69" l="1"/>
  <c r="K50" i="69" l="1"/>
  <c r="O50" i="69"/>
  <c r="O29" i="69" l="1"/>
  <c r="K29" i="69"/>
  <c r="U29" i="80" l="1"/>
  <c r="Y29" i="80" s="1"/>
  <c r="L80" i="74" l="1"/>
  <c r="F83" i="74" l="1"/>
  <c r="I22" i="80" l="1"/>
  <c r="I32" i="80" s="1"/>
  <c r="H66" i="74" l="1"/>
  <c r="L66" i="74"/>
  <c r="Q19" i="81" l="1"/>
  <c r="O19" i="81"/>
  <c r="O26" i="81" s="1"/>
  <c r="K19" i="81"/>
  <c r="K26" i="81" s="1"/>
  <c r="M72" i="69" l="1"/>
  <c r="M70" i="69"/>
  <c r="I66" i="69"/>
  <c r="Q22" i="80"/>
  <c r="Q32" i="80" s="1"/>
  <c r="M22" i="80"/>
  <c r="M32" i="80" s="1"/>
  <c r="L31" i="80"/>
  <c r="I70" i="69" l="1"/>
  <c r="L32" i="80"/>
  <c r="O57" i="69" l="1"/>
  <c r="K57" i="69"/>
  <c r="K58" i="69" s="1"/>
  <c r="O58" i="69" l="1"/>
  <c r="O17" i="69" l="1"/>
  <c r="K17" i="69"/>
  <c r="K30" i="69" s="1"/>
  <c r="S22" i="80"/>
  <c r="E22" i="80"/>
  <c r="E32" i="80" s="1"/>
  <c r="G32" i="80"/>
  <c r="K22" i="80"/>
  <c r="K32" i="80" s="1"/>
  <c r="G19" i="81"/>
  <c r="G26" i="81" s="1"/>
  <c r="I19" i="81"/>
  <c r="I26" i="81" s="1"/>
  <c r="E19" i="81"/>
  <c r="O64" i="69" l="1"/>
  <c r="E26" i="81"/>
  <c r="W22" i="80"/>
  <c r="M65" i="69"/>
  <c r="M69" i="69"/>
  <c r="O30" i="69"/>
  <c r="I69" i="69"/>
  <c r="M64" i="69" l="1"/>
  <c r="I64" i="69"/>
  <c r="I65" i="69"/>
  <c r="I72" i="69" l="1"/>
  <c r="H41" i="74" l="1"/>
  <c r="H45" i="74" s="1"/>
  <c r="H82" i="74" s="1"/>
  <c r="H84" i="74" s="1"/>
  <c r="H87" i="74" s="1"/>
  <c r="O22" i="80" l="1"/>
  <c r="U16" i="80"/>
  <c r="U21" i="80" s="1"/>
  <c r="K76" i="69" l="1"/>
  <c r="K77" i="69" s="1"/>
  <c r="K78" i="69" s="1"/>
  <c r="U22" i="80"/>
  <c r="Y16" i="80"/>
  <c r="Y21" i="80" l="1"/>
  <c r="Y22" i="80" s="1"/>
  <c r="Z16" i="80"/>
  <c r="Z22" i="80" l="1"/>
  <c r="S17" i="81"/>
  <c r="S18" i="81" l="1"/>
  <c r="T17" i="81"/>
  <c r="M19" i="81"/>
  <c r="L41" i="74"/>
  <c r="L45" i="74" s="1"/>
  <c r="L82" i="74" s="1"/>
  <c r="L84" i="74" s="1"/>
  <c r="L87" i="74" s="1"/>
  <c r="O74" i="69" l="1"/>
  <c r="O76" i="69" s="1"/>
  <c r="O77" i="69" s="1"/>
  <c r="O78" i="69" s="1"/>
  <c r="S19" i="81"/>
  <c r="L91" i="74"/>
  <c r="L92" i="74" s="1"/>
  <c r="T19" i="81" l="1"/>
  <c r="I18" i="84"/>
  <c r="I13" i="84" l="1"/>
  <c r="I19" i="84" s="1"/>
  <c r="I21" i="84" s="1"/>
  <c r="I23" i="84" l="1"/>
  <c r="J9" i="74"/>
  <c r="J30" i="74" s="1"/>
  <c r="I45" i="84" l="1"/>
  <c r="F66" i="74" l="1"/>
  <c r="I29" i="84" l="1"/>
  <c r="M22" i="81" s="1"/>
  <c r="M25" i="81" s="1"/>
  <c r="M26" i="81" l="1"/>
  <c r="M71" i="69" s="1"/>
  <c r="J41" i="74" l="1"/>
  <c r="J45" i="74" s="1"/>
  <c r="J82" i="74" s="1"/>
  <c r="J84" i="74" s="1"/>
  <c r="F80" i="74" l="1"/>
  <c r="M29" i="69" l="1"/>
  <c r="J87" i="74"/>
  <c r="M17" i="69"/>
  <c r="M57" i="69"/>
  <c r="M30" i="69" l="1"/>
  <c r="S25" i="80" l="1"/>
  <c r="S31" i="80" s="1"/>
  <c r="S32" i="80" s="1"/>
  <c r="I73" i="69" s="1"/>
  <c r="E31" i="84"/>
  <c r="E32" i="84" s="1"/>
  <c r="M50" i="69" l="1"/>
  <c r="M58" i="69" s="1"/>
  <c r="I50" i="69" l="1"/>
  <c r="E13" i="84"/>
  <c r="I57" i="69" l="1"/>
  <c r="I58" i="69" s="1"/>
  <c r="I17" i="69" l="1"/>
  <c r="E18" i="84"/>
  <c r="E19" i="84" s="1"/>
  <c r="E21" i="84" s="1"/>
  <c r="F9" i="74" l="1"/>
  <c r="F30" i="74" s="1"/>
  <c r="F41" i="74" s="1"/>
  <c r="F45" i="74" s="1"/>
  <c r="F82" i="74" s="1"/>
  <c r="F84" i="74" s="1"/>
  <c r="F87" i="74" s="1"/>
  <c r="E23" i="84"/>
  <c r="E38" i="84" l="1"/>
  <c r="E33" i="84"/>
  <c r="E43" i="84" s="1"/>
  <c r="E36" i="84" l="1"/>
  <c r="E45" i="84" l="1"/>
  <c r="W31" i="80" l="1"/>
  <c r="W32" i="80" s="1"/>
  <c r="E41" i="84"/>
  <c r="O25" i="80"/>
  <c r="U25" i="80" s="1"/>
  <c r="Y25" i="80" s="1"/>
  <c r="Y31" i="80" s="1"/>
  <c r="Y32" i="80" s="1"/>
  <c r="O31" i="80" l="1"/>
  <c r="O32" i="80" s="1"/>
  <c r="I71" i="69" s="1"/>
  <c r="I74" i="69" s="1"/>
  <c r="I75" i="69"/>
  <c r="U31" i="80" l="1"/>
  <c r="U32" i="80" s="1"/>
  <c r="I76" i="69"/>
  <c r="I77" i="69" s="1"/>
  <c r="Z25" i="80" l="1"/>
  <c r="Z32" i="80"/>
  <c r="I29" i="69" l="1"/>
  <c r="I30" i="69" s="1"/>
  <c r="I78" i="69" s="1"/>
  <c r="W34" i="80" l="1"/>
  <c r="I27" i="84" l="1"/>
  <c r="Q22" i="81" l="1"/>
  <c r="I31" i="84"/>
  <c r="I32" i="84" s="1"/>
  <c r="I33" i="84" s="1"/>
  <c r="Q25" i="81" l="1"/>
  <c r="Q26" i="81" s="1"/>
  <c r="M73" i="69" s="1"/>
  <c r="M74" i="69" s="1"/>
  <c r="M76" i="69" s="1"/>
  <c r="M77" i="69" s="1"/>
  <c r="M78" i="69" s="1"/>
  <c r="S22" i="81"/>
  <c r="T22" i="81" l="1"/>
  <c r="S25" i="81"/>
  <c r="S26" i="81" s="1"/>
  <c r="T26" i="81" l="1"/>
  <c r="S29" i="81" l="1"/>
  <c r="U34" i="80" l="1"/>
</calcChain>
</file>

<file path=xl/sharedStrings.xml><?xml version="1.0" encoding="utf-8"?>
<sst xmlns="http://schemas.openxmlformats.org/spreadsheetml/2006/main" count="279" uniqueCount="201">
  <si>
    <t>บริษัท โรงพยาบาลราชธานี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</si>
  <si>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</si>
  <si>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</si>
  <si>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</si>
  <si>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</si>
  <si>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</si>
  <si>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</si>
  <si>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</si>
  <si>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</si>
  <si>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</si>
  <si>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</si>
  <si>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</si>
  <si>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</si>
  <si>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</si>
  <si>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</si>
  <si>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</si>
  <si>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</si>
  <si>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</si>
  <si>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</si>
  <si>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</si>
  <si>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</si>
  <si>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</si>
  <si>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</si>
  <si>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</si>
  <si>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</si>
  <si>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</si>
  <si>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</si>
  <si>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</si>
  <si>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 xml:space="preserve">         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</si>
  <si>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</si>
  <si>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</si>
  <si>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</si>
  <si>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</si>
  <si>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</si>
  <si>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</si>
  <si>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</si>
  <si>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</si>
  <si>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</si>
  <si>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</si>
  <si>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</si>
  <si>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</si>
  <si>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</si>
  <si>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</si>
  <si>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</si>
  <si>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</si>
  <si>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</si>
  <si>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</si>
  <si>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</si>
  <si>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</si>
  <si>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</si>
  <si>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</si>
  <si>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</si>
  <si>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</si>
  <si>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</si>
  <si>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</si>
  <si>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</si>
  <si>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</si>
  <si>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</si>
  <si>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งบกระแสเงินสด</t>
  </si>
  <si>
    <t>กระแสเงินสดจากกิจกรรมดำเนินงาน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</si>
  <si>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</si>
  <si>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</si>
  <si>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</si>
  <si>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</si>
  <si>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</si>
  <si>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</si>
  <si>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</si>
  <si>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</si>
  <si>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</si>
  <si>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</si>
  <si>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หนี้สินไม่หมุนเวียนอื่น</t>
  </si>
  <si>
    <t>ค่าใช้จ่ายผลประโยชน์ของพนักงาน</t>
  </si>
  <si>
    <t>เงินสดรับจากการจำหน่ายที่ดิน อาคารและอุปกรณ์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</si>
  <si>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</si>
  <si>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</si>
  <si>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</si>
  <si>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เงินสดรับจากภาษีหัก ณ ที่จ่ายขอคืน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</si>
  <si>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</si>
  <si>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</si>
  <si>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</si>
  <si>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ประมาณการหนี้สินไม่หมุนเวียนสำหรับผลประโยชน์พนักงาน</t>
  </si>
  <si>
    <t xml:space="preserve">   ในภายหลัง - สุทธิจากภาษี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</si>
  <si>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</si>
  <si>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</si>
  <si>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</si>
  <si>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</si>
  <si>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</si>
  <si>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</si>
  <si>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เงินสดจ่ายหนี้สินตามสัญญาเช่า</t>
  </si>
  <si>
    <t>เงินฝากธนาคารที่ติดภาระค้ำประกัน</t>
  </si>
  <si>
    <t>หุ้นทุนซื้อคืน</t>
  </si>
  <si>
    <t>ทุนสำรองหุ้นทุนซื้อคืน</t>
  </si>
  <si>
    <t>องค์ประกอบอื่น</t>
  </si>
  <si>
    <t>ของส่วนของผู้ถือหุ้น</t>
  </si>
  <si>
    <t>เงินปันผลรับ</t>
  </si>
  <si>
    <t>เงินสดรับในเงินปันผล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</si>
  <si>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</si>
  <si>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</si>
  <si>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</si>
  <si>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</si>
  <si>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</si>
  <si>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</si>
  <si>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</si>
  <si>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การแบ่งปันกำไร (ขาดทุน) เบ็ดเสร็จรวม</t>
  </si>
  <si>
    <t>รายได้ค่าบริการทางการแพทย์ค้างรับ</t>
  </si>
  <si>
    <t>รายได้เงินปันผลรับ</t>
  </si>
  <si>
    <t>การแบ่งปันกำไร</t>
  </si>
  <si>
    <t>เงินสดจ่ายเงินมัดจำค่าสินทรัพย์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</si>
  <si>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</si>
  <si>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</si>
  <si>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</si>
  <si>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</si>
  <si>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</si>
  <si>
    <t>สินทรัพย์ภาษีเงินได้ของงวดปัจจุบัน</t>
  </si>
  <si>
    <t>เงินกู้ยืมระยะยาวจากสถาบันการเงิน</t>
  </si>
  <si>
    <t>ยอดคงเหลือ ณ วันที่ 1 มกราคม 2566</t>
  </si>
  <si>
    <t>เงินสดรับจากเงินกู้ยืมระยะยาวจากสถาบันการเงิน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</si>
  <si>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</si>
  <si>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กำไรจากกิจกรรมดำเนินงาน</t>
  </si>
  <si>
    <t>ส่วนต่ำจากการเปลี่ยนแปลงสัดส่วนการถือหุ้นในบริษัทย่อย</t>
  </si>
  <si>
    <t>สัดส่วนการถือหุ้น</t>
  </si>
  <si>
    <t>ในบริษัทย่อย</t>
  </si>
  <si>
    <t>ค่าตัดจำหน่ายสินทรัพย์ไม่มีตัวตน</t>
  </si>
  <si>
    <t>สินทรัพย์ไม่มีตัวตน</t>
  </si>
  <si>
    <t>เงินสดจ่ายในเงินให้กู้ยืมระยะสั้นแก่บริษัทอื่น</t>
  </si>
  <si>
    <t>เงินสดรับจากเงินกู้ยืมระยะสั้นจากสถาบันการเงิน</t>
  </si>
  <si>
    <t xml:space="preserve">   ด้วยมูลค่ายุติธรรมผ่านกำไรขาดทุนเบ็ดเสร็จอื่น - สุทธิจากภาษี</t>
  </si>
  <si>
    <t>เงินปันผลจ่ายให้แก่ส่วนได้เสียที่ไม่มีอำนาจควบคุม</t>
  </si>
  <si>
    <t>เงินสดรับจากเงินให้กู้ยืมระยะสั้นแก่บริษัทอื่น</t>
  </si>
  <si>
    <t>(เพิ่มขึ้น) ลดลงในเงินฝากธนาคารที่ติดภาระค้ำประกัน</t>
  </si>
  <si>
    <t>เงินสดจ่ายเจ้าหนี้ค่าสินทรัพย์</t>
  </si>
  <si>
    <t>กำไรต่อหุ้นขั้นพื้นฐาน</t>
  </si>
  <si>
    <t>ตัดจำหน่ายภาษีถูกหัก ณ ที่จ่ายเป็นค่าใช้จ่าย</t>
  </si>
  <si>
    <t>เงินสดจ่ายซื้อเงินลงทุนในบริษัทย่อย</t>
  </si>
  <si>
    <t>เงินสดจ่ายซื้อที่ดิน อาคารและอุปกรณ์</t>
  </si>
  <si>
    <t>เงินสดจ่ายซื้อสินทรัพย์ไม่มีตัวตน</t>
  </si>
  <si>
    <t>งบฐานะการเงิน</t>
  </si>
  <si>
    <t>ส่วนของเงินกู้ยืมระยะยาวจากสถาบันการเงินที่ถึงกำหนดชำระภายในหนึ่งปี</t>
  </si>
  <si>
    <t>ค่าใช้จ่าย (รายได้) ภาษีเงินได้</t>
  </si>
  <si>
    <t>งบการเปลี่ยนแปลงส่วนของผู้ถือหุ้น</t>
  </si>
  <si>
    <t>สินทรัพย์ทางการเงินไม่หมุนเวียนที่ไม่ใช่เงินสดที่เป็นหลักประกัน</t>
  </si>
  <si>
    <t>สินทรัพย์ทางการเงินไม่หมุนเวียนอื่น</t>
  </si>
  <si>
    <t>ขาดทุนจากมูลค่าสินค้าคงเหลือลดลง</t>
  </si>
  <si>
    <t>เงินสดรับจากการชำระค่าหุ้นของผู้มีส่วนได้เสียที่ไม่มีอำนาจควบคุม</t>
  </si>
  <si>
    <t>(หน่วย : บาท)</t>
  </si>
  <si>
    <t xml:space="preserve">เงินปันผล </t>
  </si>
  <si>
    <t>เงินสดรับจากขายเงินลงทุนในบริษัทย่อย</t>
  </si>
  <si>
    <t>กำไรจากการตัดจำหน่ายเจ้าหนี้การค้าและเจ้าหนี้หมุนเวียนอื่น</t>
  </si>
  <si>
    <t>กำไรก่อนภาษีเงินได้</t>
  </si>
  <si>
    <t>รายการปรับกระทบกำไรก่อนภาษีเงินได้เป็นเงินสดรับ (จ่าย) จากกิจกรรมดำเนินงาน</t>
  </si>
  <si>
    <t>เงินให้กู้ยืมระยะสั้นแก่กิจการที่เกี่ยวข้องกัน</t>
  </si>
  <si>
    <t>รายการปรับลดประมาณการรายได้ประกันสังคม</t>
  </si>
  <si>
    <t>เงินสดรับจากเงินให้กู้ยืมระยะสั้นแก่กิจการที่เกี่ยวข้องกัน</t>
  </si>
  <si>
    <t>เงินสดจ่ายในเงินให้กู้ยืมระยะสั้นแก่กิจการที่เกี่ยวข้องกัน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</si>
  <si>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</si>
  <si>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>เงินสดจ่ายเงินกู้ยืมระยะสั้นจากกิจการที่เกี่ยวข้องกัน</t>
  </si>
  <si>
    <t>ส่วนที่เป็นของบริษัทใหญ่</t>
  </si>
  <si>
    <t>เงินสดจ่ายซื้อเงินลงทุนในตราสารทุนของบริษัทที่ไม่ใช่บริษัทจดทะเบียน</t>
  </si>
  <si>
    <t>รายได้จากการขาย</t>
  </si>
  <si>
    <t>ต้นทุนขาย</t>
  </si>
  <si>
    <t>เงินสดจ่ายล่วงหน้าค่าหุ้นในบริษัทย่อย</t>
  </si>
  <si>
    <t>ณ วันที่ 31 ธันวาคม 2567</t>
  </si>
  <si>
    <t>สำหรับปีสิ้นสุดวันที่ 31 ธันวาคม 2567</t>
  </si>
  <si>
    <t>ผลกำไร (ขาดทุน) จากการวัดมูลค่าใหม่ของผลประโยชน์</t>
  </si>
  <si>
    <t xml:space="preserve">   พนักงานที่กำหนดไว้ - สุทธิจากภาษี</t>
  </si>
  <si>
    <t>ยอดคงเหลือ ณ วันที่ 31 ธันวาคม  2567</t>
  </si>
  <si>
    <t>ยอดคงเหลือ ณ วันที่ 31 ธันวาคม  2566</t>
  </si>
  <si>
    <t xml:space="preserve">กำไรสำหรับปี </t>
  </si>
  <si>
    <t>กำไรขาดทุนเบ็ดเสร็จอื่นสำหรับปี</t>
  </si>
  <si>
    <t>รวมกำไร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</si>
  <si>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</si>
  <si>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รวมการเปลี่ยนแปลงในส่วนของผู้ถือหุ้นสำหรับปี</t>
  </si>
  <si>
    <t>การเปลี่ยนแปลงในส่วนของผู้ถือหุ้นสำหรับปี</t>
  </si>
  <si>
    <t>ขาดทุนจากการตัดจำหน่ายลูกหนี้การค้าและลูกหนี้หมุนเวียนอื่น</t>
  </si>
  <si>
    <t>ขาดทุนจากการตัดจำหน่ายสินทรัพย์ไม่มีตัวตน</t>
  </si>
  <si>
    <t>เงินสดจ่ายในการแลกเปลี่ยนสินทรัพย์ถาวร</t>
  </si>
  <si>
    <t>2567</t>
  </si>
  <si>
    <t>2566</t>
  </si>
  <si>
    <t>ทุนจดทะเบียน</t>
  </si>
  <si>
    <t>ทุนที่ออกและชำระแล้ว</t>
  </si>
  <si>
    <t>หุ้นสามัญ   300,000,000 หุ้น  มูลค่าหุ้นละ   1.00 บาท</t>
  </si>
  <si>
    <t xml:space="preserve"> ทุนสำรองหุ้นทุนซื้อคืน</t>
  </si>
  <si>
    <t xml:space="preserve"> ยังไม่ได้จัดสรร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</si>
  <si>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</si>
  <si>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</si>
  <si>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(กำไร) ขาดทุนจากการจำหน่ายสินทรัพย์</t>
  </si>
  <si>
    <t>จำนวนหุ้นสามัญถัวเฉลี่ยถัวน้ำหนัก (หน่วย : หุ้น)</t>
  </si>
  <si>
    <t>โอนสินทรัพย์ออกเป็นค่าใช้จ่าย</t>
  </si>
  <si>
    <t>(กำไร) ขาดทุนจากการแลกเปลี่ยนทรัพย์สิน</t>
  </si>
  <si>
    <t>ผลกำไร (ขาดทุน) จากเงินลงทุนในตราสารทุนที่กำหนดให้วัดมูลค่า</t>
  </si>
  <si>
    <t>เงินปันผลจ่าย</t>
  </si>
  <si>
    <t>เพิ่มขึ้นจากการซื้อเงินลงทุนในบริษัทย่อย</t>
  </si>
  <si>
    <t>เพิ่มขึ้นจากทุนเรียกชำระ</t>
  </si>
  <si>
    <t>เงินปันผลจ่ายของส่วนได้เสียที่ไม่มีอำนาจควบคุม</t>
  </si>
  <si>
    <t>สำรองหุ้นทุนซื้อคืน</t>
  </si>
  <si>
    <t>ส่วนได้เสียที่ไม่มีอำนาจควบคุมในบริษัทย่อย</t>
  </si>
  <si>
    <t>หนี้สินภาษีเงินได้รอตัดบัญชี</t>
  </si>
  <si>
    <t>เงินสดจ่ายหุ้นซื้อคืน</t>
  </si>
  <si>
    <t>หนี้สูญและผลขาดทุนด้านเครดิตที่คาดว่าจะเกิดขึ้น-ลูกหนี้การค้า</t>
  </si>
  <si>
    <t>หนี้สูญและผลขาดทุนด้านเครดิตที่คาดว่าจะเกิดขึ้น-รายได้ค่าบริการทางการแพทย์ค้างรับ</t>
  </si>
  <si>
    <t>31.1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</si>
</sst>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0.0000000"/>
  </numFmts>
  <fonts count="17">
    <font>
      <sz val="16"/>
      <name val="Angsana New"/>
    </font>
    <font>
      <sz val="16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5"/>
      <name val="Angsana New"/>
      <family val="1"/>
    </font>
    <font>
      <sz val="15"/>
      <name val="Angsana New"/>
      <family val="1"/>
    </font>
    <font>
      <b/>
      <sz val="15"/>
      <name val="Angsana New"/>
      <family val="1"/>
      <charset val="222"/>
    </font>
    <font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name val="AngsanaUPC"/>
      <family val="1"/>
    </font>
    <font>
      <u/>
      <sz val="15"/>
      <name val="Angsana New"/>
      <family val="1"/>
    </font>
    <font>
      <b/>
      <u/>
      <sz val="15"/>
      <name val="Angsana New"/>
      <family val="1"/>
    </font>
    <font>
      <sz val="15"/>
      <color rgb="FFFF0000"/>
      <name val="Angsana New"/>
      <family val="1"/>
    </font>
    <font>
      <sz val="15.5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4">
    <xf numFmtId="0" fontId="0" fillId="0" borderId="0"/>
    <xf numFmtId="187" fontId="1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3" fillId="0" borderId="0"/>
    <xf numFmtId="0" fontId="2" fillId="0" borderId="0"/>
    <xf numFmtId="0" fontId="6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4" fillId="0" borderId="0"/>
    <xf numFmtId="187" fontId="5" fillId="0" borderId="0" applyFont="0" applyFill="0" applyBorder="0" applyAlignment="0" applyProtection="0"/>
  </cellStyleXfs>
  <cellXfs count="140">
    <xf numFmtId="0" fontId="0" fillId="0" borderId="0" xfId="0"/>
    <xf numFmtId="0" fontId="8" fillId="0" borderId="0" xfId="11" applyFont="1"/>
    <xf numFmtId="187" fontId="7" fillId="0" borderId="0" xfId="1" applyFont="1" applyFill="1" applyAlignment="1">
      <alignment horizontal="center"/>
    </xf>
    <xf numFmtId="187" fontId="7" fillId="0" borderId="0" xfId="1" applyFont="1" applyFill="1" applyAlignment="1">
      <alignment horizontal="right"/>
    </xf>
    <xf numFmtId="0" fontId="8" fillId="0" borderId="0" xfId="0" applyFont="1"/>
    <xf numFmtId="187" fontId="8" fillId="0" borderId="0" xfId="1" applyFont="1" applyFill="1"/>
    <xf numFmtId="187" fontId="8" fillId="0" borderId="0" xfId="1" applyFont="1"/>
    <xf numFmtId="187" fontId="7" fillId="0" borderId="0" xfId="1" applyFont="1" applyFill="1" applyBorder="1" applyAlignment="1">
      <alignment horizontal="center"/>
    </xf>
    <xf numFmtId="187" fontId="8" fillId="0" borderId="0" xfId="1" applyFont="1" applyFill="1" applyBorder="1" applyAlignment="1">
      <alignment horizontal="center"/>
    </xf>
    <xf numFmtId="187" fontId="8" fillId="0" borderId="0" xfId="1" applyFont="1" applyFill="1" applyBorder="1"/>
    <xf numFmtId="187" fontId="7" fillId="0" borderId="0" xfId="1" applyFont="1" applyFill="1" applyBorder="1"/>
    <xf numFmtId="187" fontId="7" fillId="0" borderId="0" xfId="1" applyFont="1" applyFill="1"/>
    <xf numFmtId="43" fontId="9" fillId="0" borderId="0" xfId="8" applyFont="1" applyFill="1" applyAlignment="1">
      <alignment horizontal="center"/>
    </xf>
    <xf numFmtId="187" fontId="9" fillId="0" borderId="0" xfId="1" applyFont="1" applyFill="1" applyAlignment="1">
      <alignment horizontal="center"/>
    </xf>
    <xf numFmtId="43" fontId="9" fillId="0" borderId="2" xfId="8" applyFont="1" applyFill="1" applyBorder="1" applyAlignment="1">
      <alignment horizontal="center"/>
    </xf>
    <xf numFmtId="187" fontId="9" fillId="0" borderId="2" xfId="1" applyFont="1" applyFill="1" applyBorder="1" applyAlignment="1">
      <alignment horizontal="center"/>
    </xf>
    <xf numFmtId="43" fontId="9" fillId="0" borderId="1" xfId="8" applyFont="1" applyFill="1" applyBorder="1" applyAlignment="1">
      <alignment horizontal="center"/>
    </xf>
    <xf numFmtId="187" fontId="7" fillId="0" borderId="1" xfId="1" applyFont="1" applyFill="1" applyBorder="1" applyAlignment="1">
      <alignment horizontal="right"/>
    </xf>
    <xf numFmtId="187" fontId="9" fillId="0" borderId="0" xfId="1" applyFont="1" applyFill="1" applyBorder="1" applyAlignment="1">
      <alignment horizontal="center"/>
    </xf>
    <xf numFmtId="187" fontId="10" fillId="0" borderId="0" xfId="1" applyFont="1" applyFill="1"/>
    <xf numFmtId="189" fontId="8" fillId="0" borderId="0" xfId="1" applyNumberFormat="1" applyFont="1" applyFill="1" applyBorder="1" applyAlignment="1">
      <alignment horizontal="center"/>
    </xf>
    <xf numFmtId="189" fontId="10" fillId="0" borderId="0" xfId="1" applyNumberFormat="1" applyFont="1" applyFill="1" applyBorder="1"/>
    <xf numFmtId="43" fontId="10" fillId="0" borderId="0" xfId="8" applyFont="1" applyFill="1" applyAlignment="1">
      <alignment horizontal="center"/>
    </xf>
    <xf numFmtId="189" fontId="7" fillId="0" borderId="0" xfId="1" applyNumberFormat="1" applyFont="1" applyFill="1" applyAlignment="1">
      <alignment horizontal="right"/>
    </xf>
    <xf numFmtId="189" fontId="8" fillId="0" borderId="0" xfId="1" applyNumberFormat="1" applyFont="1" applyFill="1"/>
    <xf numFmtId="187" fontId="10" fillId="0" borderId="0" xfId="1" applyFont="1" applyFill="1" applyBorder="1" applyAlignment="1">
      <alignment horizontal="center"/>
    </xf>
    <xf numFmtId="187" fontId="8" fillId="0" borderId="3" xfId="1" applyFont="1" applyFill="1" applyBorder="1"/>
    <xf numFmtId="189" fontId="8" fillId="0" borderId="0" xfId="11" applyNumberFormat="1" applyFont="1"/>
    <xf numFmtId="187" fontId="8" fillId="0" borderId="2" xfId="1" applyFont="1" applyFill="1" applyBorder="1"/>
    <xf numFmtId="43" fontId="8" fillId="0" borderId="0" xfId="8" applyFont="1" applyFill="1" applyAlignment="1">
      <alignment horizontal="center"/>
    </xf>
    <xf numFmtId="187" fontId="8" fillId="0" borderId="4" xfId="1" applyFont="1" applyFill="1" applyBorder="1"/>
    <xf numFmtId="187" fontId="13" fillId="0" borderId="0" xfId="1" applyFont="1" applyFill="1" applyBorder="1" applyAlignment="1">
      <alignment horizontal="center"/>
    </xf>
    <xf numFmtId="187" fontId="13" fillId="0" borderId="0" xfId="1" applyFont="1" applyAlignment="1">
      <alignment horizontal="center"/>
    </xf>
    <xf numFmtId="187" fontId="8" fillId="0" borderId="0" xfId="1" applyFont="1" applyAlignment="1">
      <alignment horizontal="center"/>
    </xf>
    <xf numFmtId="189" fontId="8" fillId="0" borderId="0" xfId="0" applyNumberFormat="1" applyFont="1"/>
    <xf numFmtId="187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10" applyFont="1"/>
    <xf numFmtId="0" fontId="8" fillId="0" borderId="0" xfId="0" applyFont="1" applyAlignment="1">
      <alignment horizontal="right"/>
    </xf>
    <xf numFmtId="0" fontId="13" fillId="0" borderId="0" xfId="0" applyFont="1"/>
    <xf numFmtId="189" fontId="8" fillId="0" borderId="0" xfId="0" applyNumberFormat="1" applyFont="1" applyAlignment="1">
      <alignment horizontal="center"/>
    </xf>
    <xf numFmtId="43" fontId="8" fillId="0" borderId="0" xfId="0" applyNumberFormat="1" applyFont="1"/>
    <xf numFmtId="189" fontId="8" fillId="0" borderId="0" xfId="11" quotePrefix="1" applyNumberFormat="1" applyFont="1" applyAlignment="1">
      <alignment horizontal="center"/>
    </xf>
    <xf numFmtId="43" fontId="7" fillId="0" borderId="0" xfId="5" applyNumberFormat="1" applyFont="1" applyAlignment="1">
      <alignment horizontal="right"/>
    </xf>
    <xf numFmtId="187" fontId="7" fillId="0" borderId="2" xfId="1" applyFont="1" applyBorder="1" applyAlignment="1">
      <alignment horizontal="center"/>
    </xf>
    <xf numFmtId="43" fontId="7" fillId="0" borderId="0" xfId="8" applyFont="1" applyFill="1" applyAlignment="1">
      <alignment horizontal="center"/>
    </xf>
    <xf numFmtId="43" fontId="7" fillId="0" borderId="2" xfId="8" applyFont="1" applyFill="1" applyBorder="1" applyAlignment="1">
      <alignment horizontal="center"/>
    </xf>
    <xf numFmtId="187" fontId="7" fillId="0" borderId="2" xfId="1" applyFont="1" applyFill="1" applyBorder="1" applyAlignment="1">
      <alignment horizontal="center"/>
    </xf>
    <xf numFmtId="0" fontId="8" fillId="0" borderId="1" xfId="0" applyFont="1" applyBorder="1"/>
    <xf numFmtId="187" fontId="7" fillId="0" borderId="1" xfId="1" applyFont="1" applyFill="1" applyBorder="1" applyAlignment="1">
      <alignment horizontal="center"/>
    </xf>
    <xf numFmtId="187" fontId="7" fillId="0" borderId="1" xfId="1" applyFont="1" applyBorder="1" applyAlignment="1">
      <alignment horizontal="center"/>
    </xf>
    <xf numFmtId="187" fontId="8" fillId="0" borderId="0" xfId="1" applyFont="1" applyFill="1" applyBorder="1" applyAlignment="1"/>
    <xf numFmtId="187" fontId="15" fillId="0" borderId="0" xfId="1" applyFont="1" applyFill="1" applyBorder="1"/>
    <xf numFmtId="187" fontId="8" fillId="0" borderId="0" xfId="1" applyFont="1" applyFill="1" applyAlignment="1">
      <alignment horizontal="right"/>
    </xf>
    <xf numFmtId="187" fontId="8" fillId="0" borderId="5" xfId="1" applyFont="1" applyFill="1" applyBorder="1" applyAlignment="1">
      <alignment horizontal="right"/>
    </xf>
    <xf numFmtId="43" fontId="7" fillId="0" borderId="0" xfId="5" applyNumberFormat="1" applyFont="1" applyAlignment="1">
      <alignment horizontal="center"/>
    </xf>
    <xf numFmtId="0" fontId="7" fillId="0" borderId="0" xfId="5" applyFont="1" applyAlignment="1">
      <alignment horizontal="center"/>
    </xf>
    <xf numFmtId="0" fontId="7" fillId="0" borderId="0" xfId="5" applyFont="1"/>
    <xf numFmtId="0" fontId="8" fillId="0" borderId="2" xfId="5" applyFont="1" applyBorder="1"/>
    <xf numFmtId="187" fontId="7" fillId="0" borderId="2" xfId="1" applyFont="1" applyFill="1" applyBorder="1" applyAlignment="1">
      <alignment horizontal="center" vertical="center"/>
    </xf>
    <xf numFmtId="187" fontId="7" fillId="0" borderId="3" xfId="1" applyFont="1" applyFill="1" applyBorder="1" applyAlignment="1">
      <alignment horizontal="center" vertical="top"/>
    </xf>
    <xf numFmtId="0" fontId="8" fillId="0" borderId="0" xfId="5" applyFont="1"/>
    <xf numFmtId="187" fontId="7" fillId="0" borderId="1" xfId="1" applyFont="1" applyFill="1" applyBorder="1" applyAlignment="1">
      <alignment horizontal="center" vertical="center"/>
    </xf>
    <xf numFmtId="187" fontId="7" fillId="0" borderId="0" xfId="1" applyFont="1" applyFill="1" applyBorder="1" applyAlignment="1">
      <alignment horizontal="center" vertical="center"/>
    </xf>
    <xf numFmtId="0" fontId="8" fillId="0" borderId="1" xfId="5" applyFont="1" applyBorder="1"/>
    <xf numFmtId="0" fontId="7" fillId="0" borderId="1" xfId="5" applyFont="1" applyBorder="1" applyAlignment="1">
      <alignment horizontal="center"/>
    </xf>
    <xf numFmtId="189" fontId="8" fillId="0" borderId="0" xfId="3" applyNumberFormat="1" applyFont="1" applyFill="1" applyBorder="1"/>
    <xf numFmtId="187" fontId="8" fillId="0" borderId="0" xfId="5" applyNumberFormat="1" applyFont="1"/>
    <xf numFmtId="187" fontId="8" fillId="0" borderId="0" xfId="2" applyFont="1" applyFill="1" applyBorder="1"/>
    <xf numFmtId="0" fontId="8" fillId="0" borderId="0" xfId="5" applyFont="1" applyAlignment="1">
      <alignment horizontal="center"/>
    </xf>
    <xf numFmtId="189" fontId="8" fillId="0" borderId="0" xfId="5" applyNumberFormat="1" applyFont="1"/>
    <xf numFmtId="187" fontId="8" fillId="0" borderId="3" xfId="1" applyFont="1" applyFill="1" applyBorder="1" applyAlignment="1">
      <alignment horizontal="center"/>
    </xf>
    <xf numFmtId="187" fontId="8" fillId="0" borderId="4" xfId="1" applyFont="1" applyFill="1" applyBorder="1" applyAlignment="1">
      <alignment horizontal="center"/>
    </xf>
    <xf numFmtId="189" fontId="8" fillId="0" borderId="0" xfId="3" applyNumberFormat="1" applyFont="1" applyFill="1" applyBorder="1" applyAlignment="1"/>
    <xf numFmtId="189" fontId="7" fillId="0" borderId="0" xfId="3" applyNumberFormat="1" applyFont="1" applyFill="1" applyBorder="1"/>
    <xf numFmtId="189" fontId="7" fillId="0" borderId="0" xfId="3" applyNumberFormat="1" applyFont="1" applyFill="1" applyBorder="1" applyAlignment="1"/>
    <xf numFmtId="187" fontId="7" fillId="0" borderId="0" xfId="2" applyFont="1" applyFill="1" applyBorder="1"/>
    <xf numFmtId="187" fontId="7" fillId="0" borderId="2" xfId="1" applyFont="1" applyFill="1" applyBorder="1" applyAlignment="1">
      <alignment horizontal="center" vertical="top"/>
    </xf>
    <xf numFmtId="187" fontId="7" fillId="0" borderId="1" xfId="1" applyFont="1" applyFill="1" applyBorder="1" applyAlignment="1">
      <alignment horizontal="center" vertical="top"/>
    </xf>
    <xf numFmtId="187" fontId="8" fillId="0" borderId="0" xfId="1" applyFont="1" applyFill="1" applyBorder="1" applyAlignment="1">
      <alignment horizontal="right"/>
    </xf>
    <xf numFmtId="4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89" fontId="7" fillId="0" borderId="0" xfId="0" applyNumberFormat="1" applyFont="1" applyAlignment="1">
      <alignment horizontal="center"/>
    </xf>
    <xf numFmtId="187" fontId="7" fillId="0" borderId="0" xfId="1" applyFont="1" applyAlignment="1">
      <alignment horizontal="center"/>
    </xf>
    <xf numFmtId="0" fontId="7" fillId="0" borderId="2" xfId="0" applyFont="1" applyBorder="1" applyAlignment="1">
      <alignment horizontal="center"/>
    </xf>
    <xf numFmtId="189" fontId="7" fillId="0" borderId="2" xfId="0" applyNumberFormat="1" applyFont="1" applyBorder="1" applyAlignment="1">
      <alignment horizontal="center"/>
    </xf>
    <xf numFmtId="0" fontId="8" fillId="0" borderId="1" xfId="11" applyFont="1" applyBorder="1" applyAlignment="1">
      <alignment horizontal="center"/>
    </xf>
    <xf numFmtId="189" fontId="7" fillId="0" borderId="1" xfId="1" applyNumberFormat="1" applyFont="1" applyFill="1" applyBorder="1" applyAlignment="1">
      <alignment horizontal="center"/>
    </xf>
    <xf numFmtId="187" fontId="7" fillId="0" borderId="1" xfId="1" quotePrefix="1" applyFont="1" applyFill="1" applyBorder="1" applyAlignment="1">
      <alignment horizontal="center"/>
    </xf>
    <xf numFmtId="187" fontId="14" fillId="0" borderId="0" xfId="1" applyFont="1" applyFill="1" applyBorder="1" applyAlignment="1">
      <alignment horizontal="center"/>
    </xf>
    <xf numFmtId="0" fontId="7" fillId="0" borderId="0" xfId="0" applyFont="1"/>
    <xf numFmtId="0" fontId="16" fillId="0" borderId="0" xfId="10" applyFont="1"/>
    <xf numFmtId="187" fontId="8" fillId="0" borderId="1" xfId="1" applyFont="1" applyFill="1" applyBorder="1"/>
    <xf numFmtId="190" fontId="8" fillId="0" borderId="0" xfId="0" applyNumberFormat="1" applyFont="1"/>
    <xf numFmtId="0" fontId="10" fillId="0" borderId="0" xfId="11" applyFont="1"/>
    <xf numFmtId="0" fontId="10" fillId="0" borderId="0" xfId="11" applyFont="1" applyAlignment="1">
      <alignment horizontal="center"/>
    </xf>
    <xf numFmtId="189" fontId="10" fillId="0" borderId="0" xfId="11" applyNumberFormat="1" applyFont="1"/>
    <xf numFmtId="0" fontId="10" fillId="0" borderId="0" xfId="0" applyFont="1"/>
    <xf numFmtId="0" fontId="10" fillId="0" borderId="0" xfId="11" quotePrefix="1" applyFont="1" applyAlignment="1">
      <alignment horizontal="center"/>
    </xf>
    <xf numFmtId="0" fontId="8" fillId="0" borderId="0" xfId="11" quotePrefix="1" applyFont="1" applyAlignment="1">
      <alignment horizontal="center"/>
    </xf>
    <xf numFmtId="0" fontId="11" fillId="0" borderId="0" xfId="7" applyFont="1"/>
    <xf numFmtId="0" fontId="11" fillId="0" borderId="0" xfId="6" applyFont="1"/>
    <xf numFmtId="0" fontId="8" fillId="0" borderId="0" xfId="11" applyFont="1" applyAlignment="1">
      <alignment horizontal="center"/>
    </xf>
    <xf numFmtId="187" fontId="7" fillId="0" borderId="0" xfId="1" applyFont="1" applyFill="1" applyAlignment="1">
      <alignment horizontal="centerContinuous"/>
    </xf>
    <xf numFmtId="0" fontId="9" fillId="0" borderId="0" xfId="11" applyFont="1"/>
    <xf numFmtId="187" fontId="10" fillId="0" borderId="0" xfId="1" applyFont="1" applyFill="1" applyAlignment="1">
      <alignment horizontal="center"/>
    </xf>
    <xf numFmtId="0" fontId="8" fillId="0" borderId="0" xfId="7" applyFont="1"/>
    <xf numFmtId="0" fontId="12" fillId="0" borderId="0" xfId="7" applyFont="1"/>
    <xf numFmtId="0" fontId="7" fillId="0" borderId="0" xfId="7" applyFont="1"/>
    <xf numFmtId="188" fontId="10" fillId="0" borderId="0" xfId="11" applyNumberFormat="1" applyFont="1" applyAlignment="1">
      <alignment horizontal="center"/>
    </xf>
    <xf numFmtId="187" fontId="7" fillId="0" borderId="0" xfId="1" quotePrefix="1" applyFont="1" applyFill="1" applyBorder="1" applyAlignment="1">
      <alignment horizontal="center"/>
    </xf>
    <xf numFmtId="187" fontId="8" fillId="0" borderId="0" xfId="1" applyFont="1" applyFill="1" applyBorder="1" applyAlignment="1">
      <alignment horizontal="right" vertical="top" wrapText="1"/>
    </xf>
    <xf numFmtId="0" fontId="8" fillId="0" borderId="2" xfId="11" applyFont="1" applyBorder="1"/>
    <xf numFmtId="0" fontId="7" fillId="0" borderId="1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11" applyFont="1"/>
    <xf numFmtId="187" fontId="8" fillId="0" borderId="0" xfId="11" applyNumberFormat="1" applyFont="1"/>
    <xf numFmtId="0" fontId="7" fillId="0" borderId="0" xfId="11" applyFont="1"/>
    <xf numFmtId="3" fontId="8" fillId="0" borderId="0" xfId="0" applyNumberFormat="1" applyFont="1" applyAlignment="1">
      <alignment horizontal="right" vertical="top" wrapText="1"/>
    </xf>
    <xf numFmtId="3" fontId="8" fillId="0" borderId="0" xfId="0" applyNumberFormat="1" applyFont="1"/>
    <xf numFmtId="3" fontId="8" fillId="0" borderId="0" xfId="11" applyNumberFormat="1" applyFont="1"/>
    <xf numFmtId="0" fontId="8" fillId="0" borderId="0" xfId="0" applyFont="1" applyAlignment="1">
      <alignment horizontal="right" vertical="top" wrapText="1"/>
    </xf>
    <xf numFmtId="0" fontId="8" fillId="0" borderId="0" xfId="12" applyFont="1"/>
    <xf numFmtId="43" fontId="8" fillId="0" borderId="0" xfId="11" applyNumberFormat="1" applyFont="1"/>
    <xf numFmtId="43" fontId="7" fillId="0" borderId="0" xfId="8" applyFont="1" applyFill="1" applyAlignment="1">
      <alignment horizontal="center"/>
    </xf>
    <xf numFmtId="187" fontId="7" fillId="0" borderId="2" xfId="1" applyFont="1" applyFill="1" applyBorder="1" applyAlignment="1">
      <alignment horizontal="center"/>
    </xf>
    <xf numFmtId="43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43" fontId="9" fillId="0" borderId="0" xfId="8" applyFont="1" applyFill="1" applyAlignment="1">
      <alignment horizontal="center"/>
    </xf>
    <xf numFmtId="187" fontId="9" fillId="0" borderId="2" xfId="1" applyFont="1" applyFill="1" applyBorder="1" applyAlignment="1">
      <alignment horizontal="center"/>
    </xf>
    <xf numFmtId="187" fontId="7" fillId="0" borderId="2" xfId="1" applyFont="1" applyFill="1" applyBorder="1" applyAlignment="1">
      <alignment horizontal="center" vertical="center"/>
    </xf>
    <xf numFmtId="187" fontId="7" fillId="0" borderId="0" xfId="1" applyFont="1" applyFill="1" applyBorder="1" applyAlignment="1">
      <alignment horizontal="center" vertical="center"/>
    </xf>
    <xf numFmtId="43" fontId="7" fillId="0" borderId="0" xfId="5" applyNumberFormat="1" applyFont="1" applyAlignment="1">
      <alignment horizontal="center"/>
    </xf>
    <xf numFmtId="0" fontId="7" fillId="0" borderId="0" xfId="5" applyFont="1" applyAlignment="1">
      <alignment horizontal="center"/>
    </xf>
    <xf numFmtId="187" fontId="7" fillId="0" borderId="1" xfId="1" applyFont="1" applyFill="1" applyBorder="1" applyAlignment="1">
      <alignment horizontal="center" vertical="center"/>
    </xf>
    <xf numFmtId="187" fontId="7" fillId="0" borderId="2" xfId="1" applyFont="1" applyFill="1" applyBorder="1" applyAlignment="1">
      <alignment horizontal="center" vertical="top"/>
    </xf>
    <xf numFmtId="187" fontId="7" fillId="0" borderId="1" xfId="1" applyFont="1" applyFill="1" applyBorder="1" applyAlignment="1">
      <alignment horizontal="center" vertical="top"/>
    </xf>
    <xf numFmtId="4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87" fontId="7" fillId="0" borderId="2" xfId="1" applyFont="1" applyBorder="1" applyAlignment="1">
      <alignment horizontal="center"/>
    </xf>
  </cellXfs>
  <cellStyles count="14">
    <cellStyle name="Comma" xfId="1" builtinId="3"/>
    <cellStyle name="Comma 16 11" xfId="13" xr:uid="{55677CB2-1330-4A0A-B285-B64DFF7B0FB5}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CCFF99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JOB\RJH\Y'67\Q4'67\Working\ID5\Conso%20RJH%20Q4'67.xlsx" TargetMode="External"/><Relationship Id="rId1" Type="http://schemas.openxmlformats.org/officeDocument/2006/relationships/externalLinkPath" Target="/JOB/RJH/Y'67/Q4'67/Working/ID5/Conso%20RJH%20Q4'6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สารบัญ"/>
      <sheetName val="BS"/>
      <sheetName val="PL"/>
      <sheetName val="Detail_CONSO 57"/>
      <sheetName val="Detail_CONSO RJN ต้นงวด"/>
      <sheetName val="Detail_CONSO 59"/>
      <sheetName val="Detail_CONSO 64"/>
      <sheetName val="Detail_CONSO RJN 65"/>
      <sheetName val="Detail_CONSO RJN 66"/>
      <sheetName val="Detail_CONSO 62 (หนองแค)"/>
      <sheetName val="Detail_CONSO หนองแค 65"/>
      <sheetName val="Eliminate "/>
      <sheetName val="Detail_CONSO RNH 67"/>
      <sheetName val="Detail_CONSO RJN 67"/>
      <sheetName val="Detail_CONSO หนองแค 66"/>
      <sheetName val="Detail_CONSO RNH ต้นงวด"/>
      <sheetName val="Detail_CONSO RRTH ต้นงวด"/>
      <sheetName val="Detail_CONSO RRTH 67"/>
      <sheetName val="Detail_CONSO RIN สัดส่วน"/>
      <sheetName val="Detail_CONSO RIH ต้นงวด"/>
      <sheetName val="Detail_CONSO RIH 67"/>
      <sheetName val="Detail_CONSO RPW 67"/>
      <sheetName val="NCI"/>
      <sheetName val="RPT"/>
      <sheetName val="รายการระหว่างกัน BS 67"/>
      <sheetName val="รายการระหว่างกัน PL 67"/>
      <sheetName val="CF"/>
      <sheetName val="กระทบ Cash Flow"/>
      <sheetName val="Sheet1"/>
      <sheetName val="Sheet3"/>
      <sheetName val="Non cash"/>
      <sheetName val="เงินลงทุนชั่วคราว"/>
      <sheetName val="เงินสด"/>
      <sheetName val="ลูกหนี้"/>
      <sheetName val="รายได้ค้างรับ"/>
      <sheetName val="สินค้า"/>
      <sheetName val="อุปกรณ์"/>
      <sheetName val="Detail อุปกรณ์"/>
      <sheetName val="ROU"/>
      <sheetName val="Detail ROU"/>
      <sheetName val="สินทรัพย์ไม่มีตัวตน"/>
      <sheetName val="Detail ไม่มีตัวตน"/>
      <sheetName val="สินทรัพย์ไม่หมุนอื่นๆ"/>
      <sheetName val="ภาษีเงินได้รอตัดบัญชี"/>
      <sheetName val="Defertax"/>
      <sheetName val="รายการบวกกลับ"/>
      <sheetName val="ค่าใช้จ่ายรายได้ภาษีเงินได้"/>
      <sheetName val="เงินเบิกเกินบัญชี"/>
      <sheetName val="เจ้าหนี้"/>
      <sheetName val="เงินกู้ยืมระยะbank"/>
      <sheetName val="หนี้สินไม่หมุนอื่นๆ "/>
      <sheetName val="ค่าตอบแทน 67"/>
      <sheetName val="ค่าตอบแทน 63"/>
      <sheetName val="ตามลักษณะ"/>
      <sheetName val="ภาระผูกพันธนาคาร"/>
      <sheetName val="ภาระผูกพันสัญญาเช่า"/>
      <sheetName val="สำรองเลี้ยงชีพ"/>
      <sheetName val="เงินลงทุน"/>
      <sheetName val="เครื่องมือทางการเงิน"/>
      <sheetName val="เงินลงทุน ก่อนแก้"/>
      <sheetName val="ผลปยพนง"/>
      <sheetName val="Cap ดอกเบี้ยกู้ยืม"/>
      <sheetName val="BAY (RNH)"/>
      <sheetName val="LH (RRTH)"/>
    </sheetNames>
    <sheetDataSet>
      <sheetData sheetId="0"/>
      <sheetData sheetId="1">
        <row r="83">
          <cell r="C83">
            <v>2128413969.8500004</v>
          </cell>
          <cell r="N83">
            <v>2034878497.8599997</v>
          </cell>
        </row>
        <row r="84">
          <cell r="N84">
            <v>295470489.37</v>
          </cell>
        </row>
      </sheetData>
      <sheetData sheetId="2">
        <row r="35">
          <cell r="C35">
            <v>-131394015.49000001</v>
          </cell>
        </row>
        <row r="36">
          <cell r="C36">
            <v>2630363.54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X81"/>
  <sheetViews>
    <sheetView tabSelected="1" view="pageBreakPreview" zoomScale="50" zoomScaleNormal="40" zoomScaleSheetLayoutView="50" workbookViewId="0">
      <selection activeCell="Q17" sqref="Q17"/>
    </sheetView>
  </sheetViews>
  <sheetFormatPr defaultColWidth="9.1796875" defaultRowHeight="21.5"/>
  <cols>
    <col min="1" max="1" width="3" style="1" customWidth="1"/>
    <col min="2" max="2" width="1.81640625" style="1" customWidth="1"/>
    <col min="3" max="3" width="1.54296875" style="1" customWidth="1"/>
    <col min="4" max="4" width="22.453125" style="1" customWidth="1"/>
    <col min="5" max="5" width="35" style="1" customWidth="1"/>
    <col min="6" max="6" width="0.81640625" style="1" customWidth="1"/>
    <col min="7" max="7" width="5.1796875" style="102" customWidth="1"/>
    <col min="8" max="8" width="0.81640625" style="102" customWidth="1"/>
    <col min="9" max="9" width="17.81640625" style="5" customWidth="1"/>
    <col min="10" max="10" width="0.81640625" style="5" customWidth="1"/>
    <col min="11" max="11" width="17.81640625" style="5" bestFit="1" customWidth="1"/>
    <col min="12" max="12" width="0.81640625" style="5" customWidth="1"/>
    <col min="13" max="13" width="18.1796875" style="5" customWidth="1"/>
    <col min="14" max="14" width="0.81640625" style="5" customWidth="1"/>
    <col min="15" max="15" width="17.81640625" style="5" bestFit="1" customWidth="1"/>
    <col min="16" max="16" width="13.54296875" style="1" bestFit="1" customWidth="1"/>
    <col min="17" max="22" width="14.90625" style="1" customWidth="1"/>
    <col min="23" max="23" width="9.1796875" style="1"/>
    <col min="24" max="24" width="11" style="1" bestFit="1" customWidth="1"/>
    <col min="25" max="16384" width="9.1796875" style="1"/>
  </cols>
  <sheetData>
    <row r="1" spans="1:22" ht="26.25" customHeight="1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22" ht="22">
      <c r="A2" s="124" t="s">
        <v>136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22" ht="22">
      <c r="A3" s="124" t="s">
        <v>161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22" ht="22">
      <c r="A4" s="45"/>
      <c r="B4" s="45"/>
      <c r="C4" s="45"/>
      <c r="D4" s="45"/>
      <c r="E4" s="45"/>
      <c r="F4" s="45"/>
      <c r="G4" s="45"/>
      <c r="H4" s="45"/>
      <c r="I4" s="2"/>
      <c r="J4" s="2"/>
      <c r="K4" s="2"/>
      <c r="L4" s="2"/>
      <c r="M4" s="2"/>
      <c r="N4" s="2"/>
      <c r="O4" s="3" t="s">
        <v>144</v>
      </c>
    </row>
    <row r="5" spans="1:22" ht="23.25" customHeight="1">
      <c r="A5" s="112"/>
      <c r="B5" s="112"/>
      <c r="C5" s="112"/>
      <c r="D5" s="112"/>
      <c r="E5" s="46"/>
      <c r="F5" s="46"/>
      <c r="G5" s="46"/>
      <c r="H5" s="46"/>
      <c r="I5" s="125" t="s">
        <v>1</v>
      </c>
      <c r="J5" s="125"/>
      <c r="K5" s="125"/>
      <c r="L5" s="47"/>
      <c r="M5" s="125" t="s">
        <v>2</v>
      </c>
      <c r="N5" s="125"/>
      <c r="O5" s="125"/>
    </row>
    <row r="6" spans="1:22" s="4" customFormat="1" ht="22">
      <c r="A6" s="48"/>
      <c r="B6" s="48"/>
      <c r="C6" s="48"/>
      <c r="D6" s="48"/>
      <c r="E6" s="48"/>
      <c r="F6" s="48"/>
      <c r="G6" s="48"/>
      <c r="H6" s="113" t="s">
        <v>3</v>
      </c>
      <c r="I6" s="88" t="s">
        <v>176</v>
      </c>
      <c r="J6" s="49"/>
      <c r="K6" s="88" t="s">
        <v>177</v>
      </c>
      <c r="L6" s="49"/>
      <c r="M6" s="49" t="str">
        <f>+I6</f>
        <v>2567</v>
      </c>
      <c r="N6" s="49"/>
      <c r="O6" s="49" t="str">
        <f>+K6</f>
        <v>2566</v>
      </c>
    </row>
    <row r="7" spans="1:22" s="4" customFormat="1" ht="22">
      <c r="H7" s="114"/>
      <c r="I7" s="110"/>
      <c r="J7" s="7"/>
      <c r="K7" s="110"/>
      <c r="L7" s="7"/>
      <c r="M7" s="7"/>
      <c r="N7" s="7"/>
      <c r="O7" s="7"/>
    </row>
    <row r="8" spans="1:22" ht="22">
      <c r="B8" s="115" t="s">
        <v>4</v>
      </c>
      <c r="N8" s="103"/>
      <c r="O8" s="7"/>
      <c r="P8" s="51"/>
      <c r="Q8" s="51"/>
      <c r="R8" s="51"/>
      <c r="S8" s="51"/>
      <c r="T8" s="51"/>
      <c r="U8" s="51"/>
      <c r="V8" s="51"/>
    </row>
    <row r="9" spans="1:22">
      <c r="A9" s="1" t="s">
        <v>5</v>
      </c>
      <c r="P9" s="8"/>
      <c r="R9" s="9"/>
      <c r="S9" s="8"/>
      <c r="T9" s="8"/>
      <c r="U9" s="8"/>
    </row>
    <row r="10" spans="1:22" ht="24" customHeight="1">
      <c r="B10" s="1" t="s">
        <v>6</v>
      </c>
      <c r="G10" s="99">
        <v>31.1</v>
      </c>
      <c r="H10" s="99"/>
      <c r="I10" s="5">
        <v>139899086.47</v>
      </c>
      <c r="K10" s="5">
        <v>334528856.95999998</v>
      </c>
      <c r="M10" s="5">
        <v>56938287.900000006</v>
      </c>
      <c r="O10" s="5">
        <v>19841293.989999998</v>
      </c>
      <c r="Q10" s="116"/>
      <c r="R10" s="27"/>
      <c r="S10" s="9"/>
      <c r="V10" s="116"/>
    </row>
    <row r="11" spans="1:22" ht="24" customHeight="1">
      <c r="B11" s="4" t="s">
        <v>68</v>
      </c>
      <c r="G11" s="99">
        <v>6</v>
      </c>
      <c r="H11" s="99"/>
      <c r="I11" s="5">
        <v>200914042.93000001</v>
      </c>
      <c r="K11" s="5">
        <v>175354872.19</v>
      </c>
      <c r="M11" s="5">
        <v>183967050.60000002</v>
      </c>
      <c r="O11" s="5">
        <v>159633228.16</v>
      </c>
      <c r="P11" s="52"/>
      <c r="Q11" s="116"/>
      <c r="R11" s="27"/>
      <c r="S11" s="9"/>
      <c r="V11" s="116"/>
    </row>
    <row r="12" spans="1:22" ht="24" customHeight="1">
      <c r="B12" s="4" t="s">
        <v>104</v>
      </c>
      <c r="G12" s="99">
        <v>7</v>
      </c>
      <c r="H12" s="99"/>
      <c r="I12" s="5">
        <v>311374694.19</v>
      </c>
      <c r="K12" s="5">
        <v>262056839.08000004</v>
      </c>
      <c r="M12" s="5">
        <v>285999014.78999996</v>
      </c>
      <c r="O12" s="5">
        <v>232244589.45000002</v>
      </c>
      <c r="P12" s="52"/>
      <c r="Q12" s="116"/>
      <c r="R12" s="27"/>
      <c r="S12" s="9"/>
      <c r="V12" s="116"/>
    </row>
    <row r="13" spans="1:22" ht="24" customHeight="1">
      <c r="B13" s="4" t="s">
        <v>150</v>
      </c>
      <c r="G13" s="99">
        <v>5.0999999999999996</v>
      </c>
      <c r="H13" s="99"/>
      <c r="I13" s="5">
        <v>0</v>
      </c>
      <c r="K13" s="5">
        <v>0</v>
      </c>
      <c r="M13" s="5">
        <v>33000000</v>
      </c>
      <c r="O13" s="5">
        <v>0</v>
      </c>
      <c r="P13" s="52"/>
      <c r="Q13" s="116"/>
      <c r="R13" s="27"/>
      <c r="S13" s="9"/>
      <c r="V13" s="116"/>
    </row>
    <row r="14" spans="1:22" ht="24" customHeight="1">
      <c r="B14" s="1" t="s">
        <v>7</v>
      </c>
      <c r="G14" s="99">
        <v>8</v>
      </c>
      <c r="H14" s="99"/>
      <c r="I14" s="53">
        <v>72142676.770000011</v>
      </c>
      <c r="J14" s="53"/>
      <c r="K14" s="53">
        <v>51113097.520000003</v>
      </c>
      <c r="L14" s="53"/>
      <c r="M14" s="53">
        <v>54210793.829999998</v>
      </c>
      <c r="N14" s="53"/>
      <c r="O14" s="53">
        <v>42431552.960000001</v>
      </c>
      <c r="P14" s="52"/>
      <c r="Q14" s="116"/>
      <c r="R14" s="27"/>
      <c r="S14" s="9"/>
      <c r="V14" s="116"/>
    </row>
    <row r="15" spans="1:22">
      <c r="B15" s="1" t="s">
        <v>113</v>
      </c>
      <c r="G15" s="99"/>
      <c r="H15" s="99"/>
      <c r="I15" s="53">
        <v>5797251.46</v>
      </c>
      <c r="J15" s="53"/>
      <c r="K15" s="53">
        <v>2134057.31</v>
      </c>
      <c r="L15" s="53"/>
      <c r="M15" s="53">
        <v>3013949.15</v>
      </c>
      <c r="N15" s="53"/>
      <c r="O15" s="53">
        <v>0</v>
      </c>
      <c r="P15" s="52"/>
      <c r="Q15" s="116"/>
      <c r="R15" s="27"/>
      <c r="S15" s="9"/>
      <c r="V15" s="116"/>
    </row>
    <row r="16" spans="1:22" ht="24" customHeight="1">
      <c r="B16" s="1" t="s">
        <v>8</v>
      </c>
      <c r="G16" s="99"/>
      <c r="I16" s="9">
        <v>3951845.03</v>
      </c>
      <c r="J16" s="9"/>
      <c r="K16" s="9">
        <v>3243704.06</v>
      </c>
      <c r="L16" s="9"/>
      <c r="M16" s="9">
        <v>1804749.7799999998</v>
      </c>
      <c r="N16" s="9"/>
      <c r="O16" s="9">
        <v>1510344.0899999999</v>
      </c>
      <c r="P16" s="52"/>
      <c r="Q16" s="116"/>
      <c r="R16" s="27"/>
      <c r="S16" s="9"/>
      <c r="V16" s="116"/>
    </row>
    <row r="17" spans="1:22" ht="25.5" customHeight="1">
      <c r="C17" s="1" t="s">
        <v>9</v>
      </c>
      <c r="I17" s="26">
        <f>SUM(I10:I16)</f>
        <v>734079596.8499999</v>
      </c>
      <c r="J17" s="26"/>
      <c r="K17" s="26">
        <f>SUM(K10:K16)</f>
        <v>828431427.11999989</v>
      </c>
      <c r="L17" s="26"/>
      <c r="M17" s="26">
        <f>SUM(M10:M16)</f>
        <v>618933846.04999995</v>
      </c>
      <c r="N17" s="26"/>
      <c r="O17" s="26">
        <f>SUM(O10:O16)</f>
        <v>455661008.64999998</v>
      </c>
      <c r="P17" s="123"/>
      <c r="Q17" s="123"/>
      <c r="R17" s="123"/>
      <c r="S17" s="123"/>
      <c r="T17" s="123"/>
      <c r="U17" s="123"/>
      <c r="V17" s="123"/>
    </row>
    <row r="18" spans="1:22" ht="25.5" customHeight="1">
      <c r="A18" s="1" t="s">
        <v>10</v>
      </c>
      <c r="I18" s="9"/>
      <c r="J18" s="9"/>
      <c r="K18" s="9"/>
      <c r="L18" s="9"/>
      <c r="M18" s="9"/>
      <c r="N18" s="9"/>
      <c r="O18" s="9"/>
      <c r="S18" s="9"/>
    </row>
    <row r="19" spans="1:22" ht="25.5" customHeight="1">
      <c r="B19" s="1" t="s">
        <v>89</v>
      </c>
      <c r="D19" s="117"/>
      <c r="G19" s="102">
        <v>9</v>
      </c>
      <c r="I19" s="9">
        <v>4830763.6100000003</v>
      </c>
      <c r="J19" s="9"/>
      <c r="K19" s="9">
        <v>8802723.1999999993</v>
      </c>
      <c r="L19" s="9"/>
      <c r="M19" s="9">
        <v>0</v>
      </c>
      <c r="N19" s="9"/>
      <c r="O19" s="9">
        <v>0</v>
      </c>
      <c r="S19" s="9"/>
    </row>
    <row r="20" spans="1:22" ht="24" customHeight="1">
      <c r="B20" s="1" t="s">
        <v>141</v>
      </c>
      <c r="G20" s="99">
        <v>10.1</v>
      </c>
      <c r="H20" s="99"/>
      <c r="I20" s="53">
        <v>133779140.64</v>
      </c>
      <c r="J20" s="53"/>
      <c r="K20" s="53">
        <v>133646660</v>
      </c>
      <c r="L20" s="53"/>
      <c r="M20" s="53">
        <v>133779140.64</v>
      </c>
      <c r="N20" s="53"/>
      <c r="O20" s="53">
        <v>133646660</v>
      </c>
      <c r="P20" s="52"/>
      <c r="Q20" s="116"/>
      <c r="R20" s="27"/>
      <c r="S20" s="9"/>
      <c r="V20" s="116"/>
    </row>
    <row r="21" spans="1:22" ht="23.5" customHeight="1">
      <c r="B21" s="1" t="s">
        <v>11</v>
      </c>
      <c r="G21" s="99">
        <v>11</v>
      </c>
      <c r="H21" s="99"/>
      <c r="I21" s="53">
        <v>0</v>
      </c>
      <c r="J21" s="53"/>
      <c r="K21" s="53">
        <v>0</v>
      </c>
      <c r="L21" s="53"/>
      <c r="M21" s="53">
        <v>1674302190</v>
      </c>
      <c r="N21" s="53"/>
      <c r="O21" s="53">
        <v>1376895290</v>
      </c>
      <c r="P21" s="52"/>
      <c r="Q21" s="116"/>
      <c r="R21" s="27"/>
      <c r="S21" s="9"/>
      <c r="V21" s="116"/>
    </row>
    <row r="22" spans="1:22" ht="24" customHeight="1">
      <c r="B22" s="1" t="s">
        <v>12</v>
      </c>
      <c r="G22" s="99">
        <v>12</v>
      </c>
      <c r="H22" s="99"/>
      <c r="I22" s="53">
        <v>3009522096.1100001</v>
      </c>
      <c r="J22" s="53"/>
      <c r="K22" s="53">
        <v>2450337357.9400001</v>
      </c>
      <c r="L22" s="53"/>
      <c r="M22" s="53">
        <v>1273326584.6199996</v>
      </c>
      <c r="N22" s="53"/>
      <c r="O22" s="53">
        <v>1226055322.0099995</v>
      </c>
      <c r="P22" s="52"/>
      <c r="Q22" s="116"/>
      <c r="R22" s="27"/>
      <c r="S22" s="9"/>
      <c r="U22" s="116"/>
      <c r="V22" s="116"/>
    </row>
    <row r="23" spans="1:22" ht="24" customHeight="1">
      <c r="B23" s="1" t="s">
        <v>82</v>
      </c>
      <c r="G23" s="99">
        <v>13</v>
      </c>
      <c r="H23" s="99"/>
      <c r="I23" s="53">
        <v>9473355.5499999989</v>
      </c>
      <c r="J23" s="53"/>
      <c r="K23" s="53">
        <v>174695.88999999969</v>
      </c>
      <c r="L23" s="53"/>
      <c r="M23" s="53">
        <v>24557.03</v>
      </c>
      <c r="N23" s="53"/>
      <c r="O23" s="53">
        <v>73671.23000000001</v>
      </c>
      <c r="P23" s="52"/>
      <c r="Q23" s="116"/>
      <c r="R23" s="27"/>
      <c r="S23" s="9"/>
      <c r="U23" s="9"/>
      <c r="V23" s="116"/>
    </row>
    <row r="24" spans="1:22" ht="24" customHeight="1">
      <c r="B24" s="1" t="s">
        <v>13</v>
      </c>
      <c r="G24" s="99">
        <v>14</v>
      </c>
      <c r="H24" s="99"/>
      <c r="I24" s="53">
        <v>87802508.739999995</v>
      </c>
      <c r="J24" s="53"/>
      <c r="K24" s="53">
        <v>87802508.739999995</v>
      </c>
      <c r="L24" s="53"/>
      <c r="M24" s="53">
        <v>0</v>
      </c>
      <c r="N24" s="53"/>
      <c r="O24" s="53">
        <v>0</v>
      </c>
      <c r="P24" s="52"/>
      <c r="Q24" s="116"/>
      <c r="R24" s="27"/>
      <c r="S24" s="9"/>
      <c r="U24" s="116"/>
      <c r="V24" s="116"/>
    </row>
    <row r="25" spans="1:22" ht="24" customHeight="1">
      <c r="B25" s="4" t="s">
        <v>123</v>
      </c>
      <c r="G25" s="99">
        <v>15</v>
      </c>
      <c r="H25" s="99"/>
      <c r="I25" s="53">
        <v>22306590.239999998</v>
      </c>
      <c r="J25" s="53"/>
      <c r="K25" s="53">
        <v>8347966.5400000019</v>
      </c>
      <c r="L25" s="53"/>
      <c r="M25" s="53">
        <v>5758897.9700000025</v>
      </c>
      <c r="N25" s="53"/>
      <c r="O25" s="53">
        <v>2940530.9400000013</v>
      </c>
      <c r="P25" s="52"/>
      <c r="Q25" s="116"/>
      <c r="R25" s="27"/>
      <c r="S25" s="9"/>
      <c r="U25" s="116"/>
      <c r="V25" s="116"/>
    </row>
    <row r="26" spans="1:22" ht="24" customHeight="1">
      <c r="B26" s="1" t="s">
        <v>14</v>
      </c>
      <c r="G26" s="99">
        <v>16</v>
      </c>
      <c r="H26" s="99"/>
      <c r="I26" s="53">
        <v>110271677.2</v>
      </c>
      <c r="J26" s="53"/>
      <c r="K26" s="53">
        <v>33738118.18</v>
      </c>
      <c r="L26" s="53"/>
      <c r="M26" s="53">
        <v>102027787.84</v>
      </c>
      <c r="N26" s="53"/>
      <c r="O26" s="53">
        <v>25466454.039999999</v>
      </c>
      <c r="P26" s="52"/>
      <c r="Q26" s="116"/>
      <c r="R26" s="27"/>
      <c r="S26" s="9"/>
      <c r="V26" s="116"/>
    </row>
    <row r="27" spans="1:22" ht="24" customHeight="1">
      <c r="B27" s="1" t="s">
        <v>140</v>
      </c>
      <c r="G27" s="99">
        <v>10.199999999999999</v>
      </c>
      <c r="H27" s="99"/>
      <c r="I27" s="53">
        <v>282500000</v>
      </c>
      <c r="J27" s="53"/>
      <c r="K27" s="53">
        <v>446875000</v>
      </c>
      <c r="L27" s="53"/>
      <c r="M27" s="53">
        <v>282500000</v>
      </c>
      <c r="N27" s="53"/>
      <c r="O27" s="53">
        <v>446875000</v>
      </c>
      <c r="P27" s="52"/>
      <c r="Q27" s="116"/>
      <c r="R27" s="27"/>
      <c r="S27" s="9"/>
      <c r="V27" s="116"/>
    </row>
    <row r="28" spans="1:22" ht="24" customHeight="1">
      <c r="B28" s="1" t="s">
        <v>15</v>
      </c>
      <c r="G28" s="102">
        <v>17</v>
      </c>
      <c r="I28" s="9">
        <v>6662484.0800000001</v>
      </c>
      <c r="J28" s="9"/>
      <c r="K28" s="9">
        <v>22003976.760000002</v>
      </c>
      <c r="L28" s="9"/>
      <c r="M28" s="9">
        <v>1135434.78</v>
      </c>
      <c r="N28" s="9"/>
      <c r="O28" s="9">
        <v>3319014</v>
      </c>
      <c r="P28" s="52"/>
      <c r="Q28" s="116"/>
      <c r="R28" s="27"/>
      <c r="S28" s="9"/>
      <c r="V28" s="116"/>
    </row>
    <row r="29" spans="1:22" ht="24" customHeight="1">
      <c r="C29" s="1" t="s">
        <v>16</v>
      </c>
      <c r="I29" s="26">
        <f>SUM(I19:I28)</f>
        <v>3667148616.1699996</v>
      </c>
      <c r="J29" s="26"/>
      <c r="K29" s="26">
        <f>SUM(K19:K28)</f>
        <v>3191729007.2499995</v>
      </c>
      <c r="L29" s="26"/>
      <c r="M29" s="26">
        <f>SUM(M19:M28)</f>
        <v>3472854592.8800001</v>
      </c>
      <c r="N29" s="26"/>
      <c r="O29" s="26">
        <f>SUM(O19:O28)</f>
        <v>3215271942.2199993</v>
      </c>
      <c r="S29" s="9"/>
    </row>
    <row r="30" spans="1:22" ht="25.5" customHeight="1" thickBot="1">
      <c r="D30" s="1" t="s">
        <v>17</v>
      </c>
      <c r="I30" s="30">
        <f>+I17+I29</f>
        <v>4401228213.0199995</v>
      </c>
      <c r="J30" s="30"/>
      <c r="K30" s="30">
        <f>+K17+K29</f>
        <v>4020160434.3699994</v>
      </c>
      <c r="L30" s="30"/>
      <c r="M30" s="30">
        <f>+M17+M29</f>
        <v>4091788438.9300003</v>
      </c>
      <c r="N30" s="30"/>
      <c r="O30" s="30">
        <f>+O17+O29</f>
        <v>3670932950.8699994</v>
      </c>
      <c r="S30" s="9"/>
    </row>
    <row r="31" spans="1:22" ht="22.5" thickTop="1">
      <c r="I31" s="11"/>
      <c r="J31" s="11"/>
      <c r="K31" s="11"/>
      <c r="L31" s="11"/>
      <c r="M31" s="11"/>
      <c r="N31" s="11"/>
      <c r="O31" s="11"/>
      <c r="S31" s="9"/>
    </row>
    <row r="32" spans="1:22">
      <c r="Q32" s="118"/>
      <c r="R32" s="118"/>
      <c r="S32" s="9"/>
    </row>
    <row r="33" spans="1:24">
      <c r="Q33" s="118"/>
      <c r="R33" s="118"/>
      <c r="S33" s="9"/>
      <c r="T33" s="119"/>
      <c r="U33" s="120"/>
    </row>
    <row r="34" spans="1:24">
      <c r="Q34" s="118"/>
      <c r="R34" s="121"/>
      <c r="S34" s="9"/>
    </row>
    <row r="35" spans="1:24">
      <c r="Q35" s="118"/>
      <c r="R35" s="118"/>
      <c r="S35" s="9"/>
    </row>
    <row r="36" spans="1:24">
      <c r="Q36" s="118"/>
      <c r="S36" s="9"/>
    </row>
    <row r="37" spans="1:24">
      <c r="Q37" s="118"/>
      <c r="R37" s="118"/>
      <c r="S37" s="9"/>
    </row>
    <row r="38" spans="1:24">
      <c r="S38" s="9"/>
    </row>
    <row r="39" spans="1:24">
      <c r="S39" s="9"/>
    </row>
    <row r="40" spans="1:24">
      <c r="S40" s="9"/>
    </row>
    <row r="41" spans="1:24">
      <c r="S41" s="9"/>
    </row>
    <row r="42" spans="1:24">
      <c r="S42" s="9"/>
    </row>
    <row r="43" spans="1:24" ht="24.75" customHeight="1">
      <c r="B43" s="115" t="s">
        <v>18</v>
      </c>
      <c r="S43" s="9"/>
    </row>
    <row r="44" spans="1:24" ht="24.75" customHeight="1">
      <c r="A44" s="1" t="s">
        <v>19</v>
      </c>
      <c r="S44" s="9"/>
    </row>
    <row r="45" spans="1:24" ht="24.75" customHeight="1">
      <c r="B45" s="122" t="s">
        <v>79</v>
      </c>
      <c r="C45" s="122"/>
      <c r="G45" s="99">
        <v>18</v>
      </c>
      <c r="H45" s="99"/>
      <c r="I45" s="5">
        <v>475000000</v>
      </c>
      <c r="K45" s="5">
        <v>465000000</v>
      </c>
      <c r="M45" s="5">
        <v>475000000</v>
      </c>
      <c r="O45" s="5">
        <v>465000000</v>
      </c>
      <c r="P45" s="52"/>
      <c r="Q45" s="116"/>
      <c r="R45" s="27"/>
      <c r="S45" s="9"/>
      <c r="V45" s="116"/>
    </row>
    <row r="46" spans="1:24" ht="24.75" customHeight="1">
      <c r="B46" s="4" t="s">
        <v>69</v>
      </c>
      <c r="G46" s="99">
        <v>19</v>
      </c>
      <c r="H46" s="99"/>
      <c r="I46" s="5">
        <v>395217170.77999997</v>
      </c>
      <c r="K46" s="5">
        <v>310967745.24000001</v>
      </c>
      <c r="M46" s="5">
        <v>319283752.84999996</v>
      </c>
      <c r="O46" s="5">
        <v>289025524.44</v>
      </c>
      <c r="P46" s="52"/>
      <c r="Q46" s="116"/>
      <c r="R46" s="27"/>
      <c r="S46" s="9"/>
      <c r="T46" s="116"/>
      <c r="U46" s="116"/>
      <c r="V46" s="116"/>
      <c r="X46" s="116"/>
    </row>
    <row r="47" spans="1:24" ht="24.75" customHeight="1">
      <c r="B47" s="4" t="s">
        <v>137</v>
      </c>
      <c r="G47" s="99">
        <v>20</v>
      </c>
      <c r="H47" s="99"/>
      <c r="I47" s="5">
        <v>162900000</v>
      </c>
      <c r="K47" s="5">
        <v>118320000</v>
      </c>
      <c r="M47" s="5">
        <v>162900000</v>
      </c>
      <c r="O47" s="5">
        <v>118320000</v>
      </c>
      <c r="P47" s="52"/>
      <c r="Q47" s="116"/>
      <c r="R47" s="27"/>
      <c r="S47" s="9"/>
      <c r="T47" s="116"/>
      <c r="U47" s="116"/>
      <c r="V47" s="116"/>
      <c r="X47" s="116"/>
    </row>
    <row r="48" spans="1:24" ht="23.15" customHeight="1">
      <c r="B48" s="1" t="s">
        <v>86</v>
      </c>
      <c r="G48" s="99">
        <v>21</v>
      </c>
      <c r="H48" s="99"/>
      <c r="I48" s="5">
        <v>1688946.1099999999</v>
      </c>
      <c r="K48" s="5">
        <v>107048.35</v>
      </c>
      <c r="M48" s="5">
        <v>25358.78</v>
      </c>
      <c r="O48" s="5">
        <v>49102.7</v>
      </c>
      <c r="P48" s="52"/>
      <c r="Q48" s="116"/>
      <c r="R48" s="27"/>
      <c r="S48" s="9"/>
      <c r="V48" s="116"/>
    </row>
    <row r="49" spans="1:24" ht="24.75" customHeight="1">
      <c r="B49" s="4" t="s">
        <v>85</v>
      </c>
      <c r="I49" s="5">
        <v>0</v>
      </c>
      <c r="K49" s="5">
        <v>35160987.980000004</v>
      </c>
      <c r="M49" s="5">
        <v>0</v>
      </c>
      <c r="O49" s="5">
        <v>35160987.980000004</v>
      </c>
      <c r="P49" s="52"/>
      <c r="Q49" s="116"/>
      <c r="R49" s="27"/>
      <c r="S49" s="9"/>
      <c r="V49" s="116"/>
      <c r="X49" s="116"/>
    </row>
    <row r="50" spans="1:24" ht="25.5" customHeight="1">
      <c r="C50" s="1" t="s">
        <v>20</v>
      </c>
      <c r="I50" s="26">
        <f>SUM(I45:I49)</f>
        <v>1034806116.89</v>
      </c>
      <c r="J50" s="26"/>
      <c r="K50" s="26">
        <f>SUM(K45:K49)</f>
        <v>929555781.57000005</v>
      </c>
      <c r="L50" s="26"/>
      <c r="M50" s="26">
        <f>SUM(M45:M49)</f>
        <v>957209111.62999988</v>
      </c>
      <c r="N50" s="26"/>
      <c r="O50" s="26">
        <f>SUM(O45:O49)</f>
        <v>907555615.12000012</v>
      </c>
      <c r="S50" s="9"/>
      <c r="X50" s="116"/>
    </row>
    <row r="51" spans="1:24" ht="25.5" customHeight="1">
      <c r="A51" s="1" t="s">
        <v>21</v>
      </c>
      <c r="I51" s="9"/>
      <c r="J51" s="9"/>
      <c r="K51" s="9"/>
      <c r="L51" s="9"/>
      <c r="M51" s="9"/>
      <c r="N51" s="9"/>
      <c r="O51" s="9"/>
      <c r="S51" s="9"/>
    </row>
    <row r="52" spans="1:24" ht="25.5" customHeight="1">
      <c r="A52" s="117"/>
      <c r="B52" s="1" t="s">
        <v>114</v>
      </c>
      <c r="G52" s="99">
        <v>20</v>
      </c>
      <c r="H52" s="99"/>
      <c r="I52" s="9">
        <v>950350000</v>
      </c>
      <c r="J52" s="9"/>
      <c r="K52" s="9">
        <v>657660000</v>
      </c>
      <c r="L52" s="9"/>
      <c r="M52" s="9">
        <v>950350000</v>
      </c>
      <c r="N52" s="9"/>
      <c r="O52" s="9">
        <v>657660000</v>
      </c>
      <c r="Q52" s="116"/>
      <c r="R52" s="27"/>
      <c r="S52" s="9"/>
      <c r="V52" s="116"/>
    </row>
    <row r="53" spans="1:24" ht="25.5" customHeight="1">
      <c r="A53" s="117"/>
      <c r="B53" s="1" t="s">
        <v>87</v>
      </c>
      <c r="G53" s="99">
        <v>21</v>
      </c>
      <c r="H53" s="99"/>
      <c r="I53" s="9">
        <v>7881484.8100000005</v>
      </c>
      <c r="J53" s="9"/>
      <c r="K53" s="9">
        <v>75675.17</v>
      </c>
      <c r="L53" s="9"/>
      <c r="M53" s="9">
        <v>0</v>
      </c>
      <c r="N53" s="9"/>
      <c r="O53" s="9">
        <v>25358.77</v>
      </c>
      <c r="Q53" s="116"/>
      <c r="R53" s="27"/>
      <c r="S53" s="9"/>
      <c r="V53" s="116"/>
    </row>
    <row r="54" spans="1:24" ht="25.5" customHeight="1">
      <c r="A54" s="117"/>
      <c r="B54" s="1" t="s">
        <v>196</v>
      </c>
      <c r="G54" s="99">
        <v>16</v>
      </c>
      <c r="H54" s="99"/>
      <c r="I54" s="9">
        <v>0</v>
      </c>
      <c r="J54" s="9"/>
      <c r="K54" s="9">
        <v>18840539.600000001</v>
      </c>
      <c r="L54" s="9"/>
      <c r="M54" s="9">
        <v>0</v>
      </c>
      <c r="N54" s="9"/>
      <c r="O54" s="9">
        <v>18840539.600000001</v>
      </c>
      <c r="Q54" s="116"/>
      <c r="R54" s="27"/>
      <c r="S54" s="9"/>
      <c r="V54" s="116"/>
    </row>
    <row r="55" spans="1:24" ht="25.5" customHeight="1">
      <c r="A55" s="117"/>
      <c r="B55" s="1" t="s">
        <v>80</v>
      </c>
      <c r="G55" s="99">
        <v>22</v>
      </c>
      <c r="H55" s="99"/>
      <c r="I55" s="9">
        <v>61182910.270000003</v>
      </c>
      <c r="J55" s="9"/>
      <c r="K55" s="9">
        <v>61061831.290000007</v>
      </c>
      <c r="L55" s="9"/>
      <c r="M55" s="9">
        <v>55615357.450000003</v>
      </c>
      <c r="N55" s="9"/>
      <c r="O55" s="9">
        <v>58598616.740000002</v>
      </c>
      <c r="Q55" s="116"/>
      <c r="R55" s="27"/>
      <c r="S55" s="9"/>
      <c r="V55" s="116"/>
    </row>
    <row r="56" spans="1:24" ht="25.5" customHeight="1">
      <c r="A56" s="117"/>
      <c r="B56" s="1" t="s">
        <v>70</v>
      </c>
      <c r="F56" s="4"/>
      <c r="G56" s="102">
        <v>23</v>
      </c>
      <c r="I56" s="9">
        <v>16658713.82</v>
      </c>
      <c r="J56" s="9"/>
      <c r="K56" s="9">
        <v>17212088.079999998</v>
      </c>
      <c r="L56" s="9"/>
      <c r="M56" s="9">
        <v>200000</v>
      </c>
      <c r="N56" s="9"/>
      <c r="O56" s="9">
        <v>200000</v>
      </c>
      <c r="Q56" s="116"/>
      <c r="R56" s="27"/>
      <c r="S56" s="9"/>
      <c r="V56" s="116"/>
    </row>
    <row r="57" spans="1:24" ht="25.5" customHeight="1">
      <c r="C57" s="1" t="s">
        <v>22</v>
      </c>
      <c r="I57" s="26">
        <f>SUM(I52:I56)</f>
        <v>1036073108.9</v>
      </c>
      <c r="J57" s="26"/>
      <c r="K57" s="26">
        <f>SUM(K52:K56)</f>
        <v>754850134.13999999</v>
      </c>
      <c r="L57" s="26"/>
      <c r="M57" s="26">
        <f>SUM(M52:M56)</f>
        <v>1006165357.45</v>
      </c>
      <c r="N57" s="26"/>
      <c r="O57" s="26">
        <f>SUM(O52:O56)</f>
        <v>735324515.11000001</v>
      </c>
    </row>
    <row r="58" spans="1:24" ht="25.5" customHeight="1">
      <c r="D58" s="1" t="s">
        <v>23</v>
      </c>
      <c r="I58" s="26">
        <f>+I57+I50</f>
        <v>2070879225.79</v>
      </c>
      <c r="J58" s="26"/>
      <c r="K58" s="26">
        <f>+K57+K50</f>
        <v>1684405915.71</v>
      </c>
      <c r="L58" s="26"/>
      <c r="M58" s="26">
        <f>+M57+M50</f>
        <v>1963374469.0799999</v>
      </c>
      <c r="N58" s="26"/>
      <c r="O58" s="26">
        <f>+O57+O50</f>
        <v>1642880130.23</v>
      </c>
    </row>
    <row r="59" spans="1:24" ht="26.25" customHeight="1">
      <c r="A59" s="1" t="s">
        <v>24</v>
      </c>
    </row>
    <row r="60" spans="1:24" ht="24" customHeight="1">
      <c r="B60" s="1" t="s">
        <v>25</v>
      </c>
      <c r="G60" s="99"/>
      <c r="H60" s="99"/>
    </row>
    <row r="61" spans="1:24" ht="24" customHeight="1">
      <c r="C61" s="1" t="s">
        <v>178</v>
      </c>
    </row>
    <row r="62" spans="1:24" ht="24" customHeight="1">
      <c r="D62" s="1" t="s">
        <v>180</v>
      </c>
      <c r="G62" s="102">
        <v>24</v>
      </c>
      <c r="I62" s="54">
        <v>300000000</v>
      </c>
      <c r="J62" s="54"/>
      <c r="K62" s="54">
        <v>300000000</v>
      </c>
      <c r="L62" s="54"/>
      <c r="M62" s="54">
        <v>300000000</v>
      </c>
      <c r="N62" s="54"/>
      <c r="O62" s="54">
        <v>300000000</v>
      </c>
    </row>
    <row r="63" spans="1:24" ht="24" customHeight="1">
      <c r="C63" s="1" t="s">
        <v>179</v>
      </c>
      <c r="I63" s="9"/>
      <c r="J63" s="9"/>
      <c r="K63" s="9"/>
      <c r="L63" s="9"/>
      <c r="M63" s="9"/>
      <c r="N63" s="9"/>
      <c r="O63" s="9"/>
    </row>
    <row r="64" spans="1:24" ht="24" customHeight="1">
      <c r="D64" s="1" t="s">
        <v>180</v>
      </c>
      <c r="I64" s="9">
        <f>+'CE-Conso'!E32</f>
        <v>300000000</v>
      </c>
      <c r="J64" s="9"/>
      <c r="K64" s="9">
        <v>300000000</v>
      </c>
      <c r="L64" s="9"/>
      <c r="M64" s="9">
        <f>+'CE-Separate'!E26</f>
        <v>300000000</v>
      </c>
      <c r="N64" s="9"/>
      <c r="O64" s="9">
        <f>'CE-Separate'!E19</f>
        <v>300000000</v>
      </c>
    </row>
    <row r="65" spans="2:19" ht="24" customHeight="1">
      <c r="B65" s="1" t="s">
        <v>26</v>
      </c>
      <c r="I65" s="9">
        <f>+'CE-Conso'!G32</f>
        <v>1092894156.6300001</v>
      </c>
      <c r="J65" s="9"/>
      <c r="K65" s="9">
        <v>1092894156.6300001</v>
      </c>
      <c r="L65" s="9"/>
      <c r="M65" s="9">
        <f>+'CE-Separate'!G26</f>
        <v>1092894156.6300001</v>
      </c>
      <c r="N65" s="9"/>
      <c r="O65" s="9">
        <v>1092894156.6300001</v>
      </c>
    </row>
    <row r="66" spans="2:19" ht="24" customHeight="1">
      <c r="B66" s="1" t="s">
        <v>119</v>
      </c>
      <c r="I66" s="9">
        <f>'CE-Conso'!I32</f>
        <v>-353425896.88000005</v>
      </c>
      <c r="J66" s="9"/>
      <c r="K66" s="9">
        <v>-353281220.69000006</v>
      </c>
      <c r="L66" s="9"/>
      <c r="M66" s="9">
        <v>0</v>
      </c>
      <c r="N66" s="9"/>
      <c r="O66" s="9">
        <v>0</v>
      </c>
    </row>
    <row r="67" spans="2:19" ht="21" customHeight="1">
      <c r="B67" s="1" t="s">
        <v>27</v>
      </c>
      <c r="I67" s="9"/>
      <c r="J67" s="9"/>
      <c r="K67" s="9"/>
      <c r="L67" s="9"/>
      <c r="M67" s="9"/>
      <c r="N67" s="9"/>
      <c r="O67" s="9"/>
    </row>
    <row r="68" spans="2:19" ht="21" customHeight="1">
      <c r="C68" s="1" t="s">
        <v>54</v>
      </c>
    </row>
    <row r="69" spans="2:19" ht="21" customHeight="1">
      <c r="B69" s="1" t="s">
        <v>28</v>
      </c>
      <c r="D69" s="1" t="s">
        <v>57</v>
      </c>
      <c r="G69" s="102">
        <v>25</v>
      </c>
      <c r="I69" s="9">
        <f>+'CE-Conso'!K32</f>
        <v>29999999.999999996</v>
      </c>
      <c r="J69" s="9"/>
      <c r="K69" s="9">
        <v>29999999.999999996</v>
      </c>
      <c r="L69" s="9"/>
      <c r="M69" s="9">
        <f>+'CE-Separate'!I26</f>
        <v>30000000</v>
      </c>
      <c r="N69" s="9"/>
      <c r="O69" s="9">
        <v>30000000</v>
      </c>
    </row>
    <row r="70" spans="2:19" ht="26.15" customHeight="1">
      <c r="D70" s="1" t="s">
        <v>181</v>
      </c>
      <c r="G70" s="102">
        <v>26</v>
      </c>
      <c r="I70" s="9">
        <f>+'CE-Conso'!M32</f>
        <v>170917510</v>
      </c>
      <c r="J70" s="9"/>
      <c r="K70" s="9">
        <v>21676000</v>
      </c>
      <c r="L70" s="9"/>
      <c r="M70" s="9">
        <f>+'CE-Separate'!K26</f>
        <v>170917510</v>
      </c>
      <c r="N70" s="9"/>
      <c r="O70" s="9">
        <v>21676000</v>
      </c>
    </row>
    <row r="71" spans="2:19" ht="24" customHeight="1">
      <c r="C71" s="1" t="s">
        <v>182</v>
      </c>
      <c r="I71" s="9">
        <f>+'CE-Conso'!O32</f>
        <v>1021442095.1999998</v>
      </c>
      <c r="J71" s="9"/>
      <c r="K71" s="9">
        <v>900295358.03999996</v>
      </c>
      <c r="L71" s="9"/>
      <c r="M71" s="9">
        <f>+'CE-Separate'!M26</f>
        <v>761551670.30999994</v>
      </c>
      <c r="N71" s="9"/>
      <c r="O71" s="9">
        <v>529796505.60999978</v>
      </c>
    </row>
    <row r="72" spans="2:19" ht="24" customHeight="1">
      <c r="B72" s="1" t="s">
        <v>90</v>
      </c>
      <c r="G72" s="102">
        <v>26</v>
      </c>
      <c r="I72" s="9">
        <f>+'CE-Conso'!Q32</f>
        <v>-170917510</v>
      </c>
      <c r="J72" s="9"/>
      <c r="K72" s="9">
        <v>-21676000</v>
      </c>
      <c r="L72" s="9"/>
      <c r="M72" s="9">
        <f>+'CE-Separate'!O26</f>
        <v>-170917510</v>
      </c>
      <c r="N72" s="9"/>
      <c r="O72" s="9">
        <v>-21676000</v>
      </c>
      <c r="P72" s="9"/>
      <c r="Q72" s="9"/>
      <c r="R72" s="9"/>
      <c r="S72" s="9"/>
    </row>
    <row r="73" spans="2:19" ht="24" customHeight="1">
      <c r="B73" s="1" t="s">
        <v>29</v>
      </c>
      <c r="I73" s="9">
        <f>'CE-Conso'!S32</f>
        <v>-56031857.090000004</v>
      </c>
      <c r="J73" s="9"/>
      <c r="K73" s="9">
        <v>75362158.400000006</v>
      </c>
      <c r="L73" s="9"/>
      <c r="M73" s="9">
        <f>+'CE-Separate'!Q26</f>
        <v>-56031857.090000004</v>
      </c>
      <c r="N73" s="9"/>
      <c r="O73" s="9">
        <v>75362158.400000006</v>
      </c>
      <c r="P73" s="9"/>
      <c r="Q73" s="9"/>
      <c r="R73" s="9"/>
      <c r="S73" s="9"/>
    </row>
    <row r="74" spans="2:19" ht="24" customHeight="1">
      <c r="C74" s="1" t="s">
        <v>77</v>
      </c>
      <c r="I74" s="28">
        <f>SUM(I64:I73)</f>
        <v>2034878497.8599999</v>
      </c>
      <c r="J74" s="28"/>
      <c r="K74" s="28">
        <f>SUM(K64:K73)</f>
        <v>2045270452.3800001</v>
      </c>
      <c r="L74" s="28"/>
      <c r="M74" s="28">
        <f>SUM(M64:M73)</f>
        <v>2128413969.8500001</v>
      </c>
      <c r="N74" s="28"/>
      <c r="O74" s="28">
        <f>SUM(O64:O73)</f>
        <v>2028052820.6399999</v>
      </c>
      <c r="P74" s="9"/>
      <c r="Q74" s="9"/>
      <c r="R74" s="9"/>
      <c r="S74" s="9"/>
    </row>
    <row r="75" spans="2:19" ht="24" customHeight="1">
      <c r="B75" s="1" t="s">
        <v>30</v>
      </c>
      <c r="I75" s="9">
        <f>+'CE-Conso'!W32</f>
        <v>295470489.36999995</v>
      </c>
      <c r="J75" s="9"/>
      <c r="K75" s="9">
        <v>290484066.27999997</v>
      </c>
      <c r="L75" s="9"/>
      <c r="M75" s="9">
        <v>0</v>
      </c>
      <c r="N75" s="9"/>
      <c r="O75" s="9">
        <v>0</v>
      </c>
      <c r="P75" s="9"/>
      <c r="Q75" s="9"/>
      <c r="R75" s="9"/>
      <c r="S75" s="9"/>
    </row>
    <row r="76" spans="2:19" ht="25.5" customHeight="1">
      <c r="C76" s="1" t="s">
        <v>31</v>
      </c>
      <c r="I76" s="26">
        <f>SUM(I74:I75)</f>
        <v>2330348987.23</v>
      </c>
      <c r="J76" s="26"/>
      <c r="K76" s="26">
        <f>SUM(K74:K75)</f>
        <v>2335754518.6599998</v>
      </c>
      <c r="L76" s="26"/>
      <c r="M76" s="26">
        <f>SUM(M74:M75)</f>
        <v>2128413969.8500001</v>
      </c>
      <c r="N76" s="26"/>
      <c r="O76" s="26">
        <f>SUM(O74:O75)</f>
        <v>2028052820.6399999</v>
      </c>
    </row>
    <row r="77" spans="2:19" ht="25.5" customHeight="1" thickBot="1">
      <c r="D77" s="1" t="s">
        <v>32</v>
      </c>
      <c r="I77" s="30">
        <f>+I76+I58</f>
        <v>4401228213.0200005</v>
      </c>
      <c r="J77" s="30"/>
      <c r="K77" s="30">
        <f>+K76+K58</f>
        <v>4020160434.3699999</v>
      </c>
      <c r="L77" s="30"/>
      <c r="M77" s="30">
        <f>+M76+M58</f>
        <v>4091788438.9300003</v>
      </c>
      <c r="N77" s="30"/>
      <c r="O77" s="30">
        <f>+O76+O58</f>
        <v>3670932950.8699999</v>
      </c>
    </row>
    <row r="78" spans="2:19" ht="27" customHeight="1" thickTop="1">
      <c r="I78" s="5">
        <f t="shared" ref="I78:O78" si="0">+I77-I30</f>
        <v>0</v>
      </c>
      <c r="J78" s="5">
        <f t="shared" si="0"/>
        <v>0</v>
      </c>
      <c r="K78" s="5">
        <f t="shared" si="0"/>
        <v>0</v>
      </c>
      <c r="L78" s="5">
        <f t="shared" si="0"/>
        <v>0</v>
      </c>
      <c r="M78" s="5">
        <f t="shared" si="0"/>
        <v>0</v>
      </c>
      <c r="N78" s="5">
        <f t="shared" si="0"/>
        <v>0</v>
      </c>
      <c r="O78" s="5">
        <f t="shared" si="0"/>
        <v>0</v>
      </c>
    </row>
    <row r="79" spans="2:19" ht="27" customHeight="1"/>
    <row r="81" ht="30.75" customHeight="1"/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7559055118110198" header="0.39370078740157499" footer="0.27559055118110198"/>
  <pageSetup paperSize="9" scale="67" firstPageNumber="6" fitToHeight="3" orientation="portrait" useFirstPageNumber="1" r:id="rId1"/>
  <headerFooter alignWithMargins="0">
    <oddHeader>&amp;R
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EC7A4-BC32-469D-AA22-DCE1A1419484}">
  <sheetPr>
    <tabColor rgb="FFFFFFCC"/>
  </sheetPr>
  <dimension ref="A1:N87"/>
  <sheetViews>
    <sheetView view="pageBreakPreview" topLeftCell="A37" zoomScale="60" zoomScaleNormal="70" workbookViewId="0">
      <selection activeCell="Q17" sqref="Q17"/>
    </sheetView>
  </sheetViews>
  <sheetFormatPr defaultColWidth="9.1796875" defaultRowHeight="21.5"/>
  <cols>
    <col min="1" max="1" width="2.81640625" style="94" customWidth="1"/>
    <col min="2" max="2" width="1.54296875" style="94" customWidth="1"/>
    <col min="3" max="3" width="53.1796875" style="94" customWidth="1"/>
    <col min="4" max="4" width="6.453125" style="95" customWidth="1"/>
    <col min="5" max="5" width="16.54296875" style="5" customWidth="1"/>
    <col min="6" max="6" width="1.453125" style="19" customWidth="1"/>
    <col min="7" max="7" width="17.26953125" style="19" customWidth="1"/>
    <col min="8" max="8" width="1.1796875" style="19" customWidth="1"/>
    <col min="9" max="9" width="16.81640625" style="5" customWidth="1"/>
    <col min="10" max="10" width="1.54296875" style="19" customWidth="1"/>
    <col min="11" max="11" width="17.81640625" style="19" customWidth="1"/>
    <col min="12" max="12" width="9.453125" style="94" customWidth="1"/>
    <col min="13" max="13" width="14.81640625" style="94" bestFit="1" customWidth="1"/>
    <col min="14" max="16384" width="9.1796875" style="94"/>
  </cols>
  <sheetData>
    <row r="1" spans="1:14" s="104" customFormat="1" ht="28.5" customHeight="1">
      <c r="A1" s="126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4" s="104" customFormat="1" ht="22">
      <c r="A2" s="127" t="s">
        <v>33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4" s="104" customFormat="1" ht="22">
      <c r="A3" s="128" t="s">
        <v>162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4" s="104" customFormat="1" ht="22">
      <c r="A4" s="12"/>
      <c r="B4" s="12"/>
      <c r="C4" s="12"/>
      <c r="D4" s="12"/>
      <c r="E4" s="2"/>
      <c r="F4" s="13"/>
      <c r="G4" s="13"/>
      <c r="H4" s="13"/>
      <c r="I4" s="3"/>
      <c r="J4" s="13"/>
      <c r="K4" s="3" t="s">
        <v>144</v>
      </c>
    </row>
    <row r="5" spans="1:14" s="104" customFormat="1" ht="22">
      <c r="A5" s="14"/>
      <c r="B5" s="14"/>
      <c r="C5" s="14"/>
      <c r="D5" s="14"/>
      <c r="E5" s="129" t="s">
        <v>1</v>
      </c>
      <c r="F5" s="129"/>
      <c r="G5" s="129"/>
      <c r="H5" s="15"/>
      <c r="I5" s="125" t="s">
        <v>2</v>
      </c>
      <c r="J5" s="125"/>
      <c r="K5" s="125"/>
    </row>
    <row r="6" spans="1:14" ht="22">
      <c r="A6" s="16"/>
      <c r="B6" s="16"/>
      <c r="C6" s="16"/>
      <c r="D6" s="17" t="s">
        <v>3</v>
      </c>
      <c r="E6" s="49" t="str">
        <f>+BS!I6</f>
        <v>2567</v>
      </c>
      <c r="F6" s="49"/>
      <c r="G6" s="88" t="str">
        <f>+BS!K6</f>
        <v>2566</v>
      </c>
      <c r="H6" s="49"/>
      <c r="I6" s="49" t="str">
        <f>+E6</f>
        <v>2567</v>
      </c>
      <c r="J6" s="49"/>
      <c r="K6" s="88" t="str">
        <f>+G6</f>
        <v>2566</v>
      </c>
    </row>
    <row r="7" spans="1:14" ht="22">
      <c r="C7" s="104"/>
      <c r="E7" s="7"/>
      <c r="F7" s="13"/>
      <c r="G7" s="18"/>
      <c r="H7" s="13"/>
      <c r="I7" s="7"/>
      <c r="J7" s="13"/>
      <c r="K7" s="7"/>
    </row>
    <row r="8" spans="1:14">
      <c r="A8" s="1" t="s">
        <v>34</v>
      </c>
      <c r="E8" s="8"/>
      <c r="F8" s="105"/>
      <c r="G8" s="25"/>
      <c r="H8" s="105"/>
      <c r="I8" s="8"/>
      <c r="J8" s="105"/>
      <c r="K8" s="8"/>
    </row>
    <row r="9" spans="1:14">
      <c r="B9" s="97" t="s">
        <v>35</v>
      </c>
      <c r="D9" s="95">
        <v>36</v>
      </c>
      <c r="E9" s="8">
        <v>2738579126.5999999</v>
      </c>
      <c r="F9" s="8"/>
      <c r="G9" s="8">
        <v>2347837906.0899997</v>
      </c>
      <c r="H9" s="8"/>
      <c r="I9" s="8">
        <v>2575299212.73</v>
      </c>
      <c r="J9" s="8"/>
      <c r="K9" s="8">
        <v>2224145823.8099999</v>
      </c>
      <c r="M9" s="96"/>
      <c r="N9" s="96"/>
    </row>
    <row r="10" spans="1:14">
      <c r="B10" s="97" t="s">
        <v>158</v>
      </c>
      <c r="E10" s="8">
        <v>0</v>
      </c>
      <c r="F10" s="8"/>
      <c r="G10" s="8">
        <v>0</v>
      </c>
      <c r="H10" s="8"/>
      <c r="I10" s="8">
        <v>750000</v>
      </c>
      <c r="J10" s="8"/>
      <c r="K10" s="8">
        <v>0</v>
      </c>
      <c r="M10" s="96"/>
      <c r="N10" s="96"/>
    </row>
    <row r="11" spans="1:14">
      <c r="B11" s="97" t="s">
        <v>105</v>
      </c>
      <c r="E11" s="8">
        <v>10885600</v>
      </c>
      <c r="F11" s="8"/>
      <c r="G11" s="8">
        <v>17236000</v>
      </c>
      <c r="H11" s="8"/>
      <c r="I11" s="8">
        <v>106444597.59999999</v>
      </c>
      <c r="J11" s="8"/>
      <c r="K11" s="8">
        <v>216317245</v>
      </c>
      <c r="L11" s="96"/>
      <c r="M11" s="20"/>
      <c r="N11" s="96"/>
    </row>
    <row r="12" spans="1:14">
      <c r="B12" s="94" t="s">
        <v>36</v>
      </c>
      <c r="E12" s="9">
        <v>26094815.670000009</v>
      </c>
      <c r="F12" s="9"/>
      <c r="G12" s="9">
        <v>27535109.09</v>
      </c>
      <c r="H12" s="9"/>
      <c r="I12" s="9">
        <v>28598715.770000007</v>
      </c>
      <c r="J12" s="9"/>
      <c r="K12" s="9">
        <v>27499100.699999973</v>
      </c>
      <c r="M12" s="21"/>
      <c r="N12" s="96"/>
    </row>
    <row r="13" spans="1:14" s="1" customFormat="1">
      <c r="C13" s="1" t="s">
        <v>37</v>
      </c>
      <c r="D13" s="102"/>
      <c r="E13" s="26">
        <f>SUM(E9:E12)</f>
        <v>2775559542.27</v>
      </c>
      <c r="F13" s="26"/>
      <c r="G13" s="26">
        <f>SUM(G9:G12)</f>
        <v>2392609015.1799998</v>
      </c>
      <c r="H13" s="26"/>
      <c r="I13" s="26">
        <f>SUM(I9:I12)</f>
        <v>2711092526.0999999</v>
      </c>
      <c r="J13" s="26"/>
      <c r="K13" s="26">
        <f>SUM(K9:K12)</f>
        <v>2467962169.5099998</v>
      </c>
    </row>
    <row r="14" spans="1:14" s="1" customFormat="1">
      <c r="A14" s="1" t="s">
        <v>38</v>
      </c>
      <c r="D14" s="102"/>
      <c r="E14" s="9"/>
      <c r="F14" s="9"/>
      <c r="G14" s="9"/>
      <c r="H14" s="9"/>
      <c r="I14" s="9"/>
      <c r="J14" s="9"/>
      <c r="K14" s="9"/>
    </row>
    <row r="15" spans="1:14">
      <c r="B15" s="97" t="s">
        <v>39</v>
      </c>
      <c r="E15" s="8">
        <v>1897250625.95</v>
      </c>
      <c r="F15" s="8"/>
      <c r="G15" s="8">
        <v>1617694898.74</v>
      </c>
      <c r="H15" s="8"/>
      <c r="I15" s="8">
        <v>1791489544.7399998</v>
      </c>
      <c r="J15" s="8"/>
      <c r="K15" s="8">
        <v>1569225646.72</v>
      </c>
      <c r="M15" s="27"/>
      <c r="N15" s="96"/>
    </row>
    <row r="16" spans="1:14">
      <c r="B16" s="97" t="s">
        <v>159</v>
      </c>
      <c r="E16" s="8">
        <v>0</v>
      </c>
      <c r="F16" s="8"/>
      <c r="G16" s="8">
        <v>0</v>
      </c>
      <c r="H16" s="8"/>
      <c r="I16" s="8">
        <v>750000</v>
      </c>
      <c r="J16" s="8"/>
      <c r="K16" s="8">
        <v>0</v>
      </c>
      <c r="M16" s="27"/>
      <c r="N16" s="96"/>
    </row>
    <row r="17" spans="1:14">
      <c r="B17" s="94" t="s">
        <v>40</v>
      </c>
      <c r="E17" s="9">
        <v>345176548.80000001</v>
      </c>
      <c r="F17" s="9"/>
      <c r="G17" s="9">
        <v>222432038.25</v>
      </c>
      <c r="H17" s="9"/>
      <c r="I17" s="9">
        <v>273712414.76999998</v>
      </c>
      <c r="J17" s="9"/>
      <c r="K17" s="9">
        <v>158982509.26999998</v>
      </c>
      <c r="M17" s="5"/>
      <c r="N17" s="96"/>
    </row>
    <row r="18" spans="1:14" s="1" customFormat="1">
      <c r="A18" s="4"/>
      <c r="C18" s="1" t="s">
        <v>42</v>
      </c>
      <c r="D18" s="99"/>
      <c r="E18" s="26">
        <f>SUM(E15:E17)</f>
        <v>2242427174.75</v>
      </c>
      <c r="F18" s="26"/>
      <c r="G18" s="26">
        <f>SUM(G15:G17)</f>
        <v>1840126936.99</v>
      </c>
      <c r="H18" s="26"/>
      <c r="I18" s="26">
        <f>SUM(I15:I17)</f>
        <v>2065951959.5099998</v>
      </c>
      <c r="J18" s="26"/>
      <c r="K18" s="26">
        <f>SUM(K15:K17)</f>
        <v>1728208155.99</v>
      </c>
    </row>
    <row r="19" spans="1:14" s="1" customFormat="1">
      <c r="A19" s="4" t="s">
        <v>118</v>
      </c>
      <c r="D19" s="99"/>
      <c r="E19" s="9">
        <f>E13-E18</f>
        <v>533132367.51999998</v>
      </c>
      <c r="F19" s="9"/>
      <c r="G19" s="9">
        <f>G13-G18</f>
        <v>552482078.18999982</v>
      </c>
      <c r="H19" s="9"/>
      <c r="I19" s="9">
        <f>I13-I18</f>
        <v>645140566.59000015</v>
      </c>
      <c r="J19" s="9"/>
      <c r="K19" s="9">
        <f>K13-K18</f>
        <v>739754013.51999974</v>
      </c>
    </row>
    <row r="20" spans="1:14">
      <c r="A20" s="97" t="s">
        <v>41</v>
      </c>
      <c r="D20" s="98">
        <v>27</v>
      </c>
      <c r="E20" s="92">
        <v>52667323.340000004</v>
      </c>
      <c r="F20" s="92"/>
      <c r="G20" s="92">
        <v>33544043.079999998</v>
      </c>
      <c r="H20" s="92"/>
      <c r="I20" s="92">
        <v>52942705.260000005</v>
      </c>
      <c r="J20" s="92"/>
      <c r="K20" s="92">
        <v>35291041.43</v>
      </c>
      <c r="M20" s="27"/>
      <c r="N20" s="96"/>
    </row>
    <row r="21" spans="1:14" ht="24.75" customHeight="1">
      <c r="A21" s="1" t="s">
        <v>148</v>
      </c>
      <c r="E21" s="9">
        <f>+E19-E20</f>
        <v>480465044.17999995</v>
      </c>
      <c r="F21" s="9"/>
      <c r="G21" s="9">
        <f>+G19-G20</f>
        <v>518938035.10999984</v>
      </c>
      <c r="H21" s="9"/>
      <c r="I21" s="9">
        <f>+I19-I20</f>
        <v>592197861.33000016</v>
      </c>
      <c r="J21" s="9"/>
      <c r="K21" s="9">
        <f>+K19-K20</f>
        <v>704462972.08999979</v>
      </c>
    </row>
    <row r="22" spans="1:14" ht="24.75" customHeight="1">
      <c r="A22" s="97" t="s">
        <v>138</v>
      </c>
      <c r="D22" s="98">
        <v>28</v>
      </c>
      <c r="E22" s="9">
        <v>-1952969.17</v>
      </c>
      <c r="F22" s="9"/>
      <c r="G22" s="9">
        <v>103237179.22</v>
      </c>
      <c r="H22" s="9"/>
      <c r="I22" s="9">
        <v>-9391274.8300000001</v>
      </c>
      <c r="J22" s="9"/>
      <c r="K22" s="9">
        <v>98080162.189999998</v>
      </c>
      <c r="L22" s="96"/>
      <c r="M22" s="96"/>
      <c r="N22" s="96"/>
    </row>
    <row r="23" spans="1:14" ht="24.75" customHeight="1">
      <c r="A23" s="97" t="s">
        <v>167</v>
      </c>
      <c r="E23" s="28">
        <f>+E21-E22</f>
        <v>482418013.34999996</v>
      </c>
      <c r="F23" s="28"/>
      <c r="G23" s="28">
        <f>+G21-G22</f>
        <v>415700855.88999987</v>
      </c>
      <c r="H23" s="28"/>
      <c r="I23" s="28">
        <f>+I21-I22</f>
        <v>601589136.16000021</v>
      </c>
      <c r="J23" s="28"/>
      <c r="K23" s="28">
        <f>+K21-K22</f>
        <v>606382809.89999986</v>
      </c>
    </row>
    <row r="24" spans="1:14">
      <c r="A24" s="4" t="s">
        <v>168</v>
      </c>
      <c r="D24" s="22"/>
      <c r="E24" s="9"/>
      <c r="F24" s="9"/>
      <c r="G24" s="9"/>
      <c r="H24" s="9"/>
      <c r="I24" s="9"/>
      <c r="J24" s="9"/>
      <c r="K24" s="9"/>
    </row>
    <row r="25" spans="1:14">
      <c r="B25" s="4" t="s">
        <v>43</v>
      </c>
      <c r="D25" s="22"/>
      <c r="E25" s="9"/>
      <c r="F25" s="9"/>
      <c r="G25" s="9"/>
      <c r="H25" s="9"/>
      <c r="I25" s="9"/>
      <c r="J25" s="9"/>
      <c r="K25" s="9"/>
    </row>
    <row r="26" spans="1:14">
      <c r="B26" s="4"/>
      <c r="C26" s="94" t="s">
        <v>189</v>
      </c>
      <c r="D26" s="22"/>
      <c r="E26" s="9"/>
      <c r="F26" s="9"/>
      <c r="G26" s="9"/>
      <c r="H26" s="9"/>
      <c r="I26" s="9"/>
      <c r="J26" s="9"/>
      <c r="K26" s="9"/>
    </row>
    <row r="27" spans="1:14">
      <c r="B27" s="4"/>
      <c r="C27" s="94" t="s">
        <v>126</v>
      </c>
      <c r="D27" s="98"/>
      <c r="E27" s="9">
        <v>-131394015.49000001</v>
      </c>
      <c r="F27" s="9"/>
      <c r="G27" s="9">
        <v>-180000000</v>
      </c>
      <c r="H27" s="9"/>
      <c r="I27" s="9">
        <f>+[1]PL!$C$35</f>
        <v>-131394015.49000001</v>
      </c>
      <c r="J27" s="9"/>
      <c r="K27" s="9">
        <v>-180000000</v>
      </c>
    </row>
    <row r="28" spans="1:14">
      <c r="B28" s="4"/>
      <c r="C28" s="94" t="s">
        <v>163</v>
      </c>
      <c r="D28" s="22"/>
      <c r="E28" s="9"/>
      <c r="F28" s="9"/>
      <c r="G28" s="9"/>
      <c r="H28" s="9"/>
      <c r="I28" s="9"/>
      <c r="J28" s="9"/>
      <c r="K28" s="9"/>
    </row>
    <row r="29" spans="1:14">
      <c r="B29" s="4"/>
      <c r="C29" s="94" t="s">
        <v>164</v>
      </c>
      <c r="D29" s="98"/>
      <c r="E29" s="92">
        <v>282738.1100000001</v>
      </c>
      <c r="F29" s="92"/>
      <c r="G29" s="92">
        <v>-3205041.7199999997</v>
      </c>
      <c r="H29" s="92"/>
      <c r="I29" s="92">
        <f>+[1]PL!$C$36</f>
        <v>2630363.54</v>
      </c>
      <c r="J29" s="92"/>
      <c r="K29" s="92">
        <v>-2872159.42</v>
      </c>
    </row>
    <row r="30" spans="1:14">
      <c r="A30" s="4"/>
      <c r="B30" s="106" t="s">
        <v>44</v>
      </c>
      <c r="D30" s="22"/>
      <c r="E30" s="9"/>
      <c r="F30" s="9"/>
      <c r="G30" s="9"/>
      <c r="H30" s="9"/>
      <c r="I30" s="9"/>
      <c r="J30" s="9"/>
      <c r="K30" s="9"/>
      <c r="M30" s="96"/>
    </row>
    <row r="31" spans="1:14">
      <c r="A31" s="4"/>
      <c r="B31" s="106" t="s">
        <v>81</v>
      </c>
      <c r="D31" s="22"/>
      <c r="E31" s="92">
        <f>SUM(E27:E29)</f>
        <v>-131111277.38000001</v>
      </c>
      <c r="F31" s="92"/>
      <c r="G31" s="92">
        <f>SUM(G27:G29)</f>
        <v>-183205041.72</v>
      </c>
      <c r="H31" s="92"/>
      <c r="I31" s="92">
        <f>SUM(I27:I29)</f>
        <v>-128763651.95</v>
      </c>
      <c r="J31" s="92"/>
      <c r="K31" s="92">
        <f>SUM(K27:K29)</f>
        <v>-182872159.41999999</v>
      </c>
      <c r="M31" s="96"/>
    </row>
    <row r="32" spans="1:14" s="1" customFormat="1">
      <c r="A32" s="4" t="s">
        <v>169</v>
      </c>
      <c r="B32" s="106"/>
      <c r="D32" s="29"/>
      <c r="E32" s="9">
        <f>+E31</f>
        <v>-131111277.38000001</v>
      </c>
      <c r="F32" s="9"/>
      <c r="G32" s="9">
        <f>+G31</f>
        <v>-183205041.72</v>
      </c>
      <c r="H32" s="9"/>
      <c r="I32" s="9">
        <f>+I31</f>
        <v>-128763651.95</v>
      </c>
      <c r="J32" s="9"/>
      <c r="K32" s="9">
        <f>+K31</f>
        <v>-182872159.41999999</v>
      </c>
    </row>
    <row r="33" spans="1:13" ht="22" thickBot="1">
      <c r="A33" s="4" t="s">
        <v>170</v>
      </c>
      <c r="E33" s="30">
        <f>+E23+E32</f>
        <v>351306735.96999997</v>
      </c>
      <c r="F33" s="30"/>
      <c r="G33" s="30">
        <f>+G23+G32</f>
        <v>232495814.16999987</v>
      </c>
      <c r="H33" s="30"/>
      <c r="I33" s="30">
        <f>+I23+I32</f>
        <v>472825484.21000022</v>
      </c>
      <c r="J33" s="30"/>
      <c r="K33" s="30">
        <f>+K23+K32</f>
        <v>423510650.4799999</v>
      </c>
    </row>
    <row r="34" spans="1:13" ht="22" thickTop="1">
      <c r="E34" s="9"/>
      <c r="I34" s="9"/>
      <c r="K34" s="9"/>
    </row>
    <row r="35" spans="1:13">
      <c r="A35" s="107" t="s">
        <v>106</v>
      </c>
      <c r="B35" s="101"/>
      <c r="C35" s="101"/>
      <c r="E35" s="9"/>
      <c r="I35" s="9"/>
      <c r="K35" s="9"/>
    </row>
    <row r="36" spans="1:13">
      <c r="A36" s="100"/>
      <c r="B36" s="101" t="s">
        <v>156</v>
      </c>
      <c r="C36" s="101"/>
      <c r="E36" s="9">
        <f>+E38-E37</f>
        <v>493038558.90999997</v>
      </c>
      <c r="G36" s="9">
        <v>419674706.44999987</v>
      </c>
      <c r="I36" s="9"/>
      <c r="K36" s="9"/>
    </row>
    <row r="37" spans="1:13">
      <c r="A37" s="100"/>
      <c r="B37" s="101" t="s">
        <v>45</v>
      </c>
      <c r="C37" s="101"/>
      <c r="E37" s="9">
        <v>-10620545.559999999</v>
      </c>
      <c r="G37" s="9">
        <v>-3973850.56</v>
      </c>
      <c r="I37" s="9"/>
      <c r="K37" s="9"/>
    </row>
    <row r="38" spans="1:13" ht="22" thickBot="1">
      <c r="A38" s="106"/>
      <c r="B38" s="101"/>
      <c r="C38" s="101" t="s">
        <v>46</v>
      </c>
      <c r="E38" s="30">
        <f>+E23</f>
        <v>482418013.34999996</v>
      </c>
      <c r="F38" s="30"/>
      <c r="G38" s="30">
        <f>+G23</f>
        <v>415700855.88999987</v>
      </c>
      <c r="H38" s="5"/>
      <c r="I38" s="9"/>
      <c r="K38" s="9"/>
    </row>
    <row r="39" spans="1:13" ht="22" thickTop="1">
      <c r="A39" s="107"/>
      <c r="B39" s="101"/>
      <c r="C39" s="101"/>
      <c r="D39" s="101"/>
      <c r="E39" s="9"/>
      <c r="I39" s="9"/>
      <c r="K39" s="9"/>
    </row>
    <row r="40" spans="1:13">
      <c r="A40" s="107" t="s">
        <v>103</v>
      </c>
      <c r="B40" s="101"/>
      <c r="C40" s="101"/>
      <c r="E40" s="9"/>
      <c r="I40" s="9"/>
      <c r="K40" s="9"/>
      <c r="M40" s="96"/>
    </row>
    <row r="41" spans="1:13">
      <c r="A41" s="100"/>
      <c r="B41" s="101" t="s">
        <v>156</v>
      </c>
      <c r="C41" s="101"/>
      <c r="E41" s="9">
        <f>+E43-E42</f>
        <v>362217056.66999996</v>
      </c>
      <c r="G41" s="9">
        <v>236475290.43999988</v>
      </c>
      <c r="I41" s="9"/>
      <c r="K41" s="9"/>
    </row>
    <row r="42" spans="1:13">
      <c r="A42" s="100"/>
      <c r="B42" s="101" t="s">
        <v>45</v>
      </c>
      <c r="C42" s="101"/>
      <c r="E42" s="9">
        <v>-10910320.699999999</v>
      </c>
      <c r="G42" s="9">
        <v>-3979476.27</v>
      </c>
      <c r="I42" s="9"/>
      <c r="K42" s="9"/>
    </row>
    <row r="43" spans="1:13" ht="22" thickBot="1">
      <c r="A43" s="106"/>
      <c r="B43" s="101"/>
      <c r="C43" s="101" t="s">
        <v>46</v>
      </c>
      <c r="E43" s="30">
        <f>+E33</f>
        <v>351306735.96999997</v>
      </c>
      <c r="F43" s="30"/>
      <c r="G43" s="30">
        <f>+G33</f>
        <v>232495814.16999987</v>
      </c>
      <c r="H43" s="5"/>
      <c r="I43" s="9"/>
      <c r="K43" s="9"/>
    </row>
    <row r="44" spans="1:13" ht="22.5" thickTop="1">
      <c r="A44" s="108"/>
      <c r="B44" s="101"/>
      <c r="C44" s="101"/>
      <c r="E44" s="10"/>
      <c r="F44" s="11"/>
      <c r="G44" s="11"/>
      <c r="H44" s="11"/>
      <c r="I44" s="10"/>
      <c r="K44" s="10"/>
    </row>
    <row r="45" spans="1:13">
      <c r="A45" s="94" t="s">
        <v>131</v>
      </c>
      <c r="D45" s="98"/>
      <c r="E45" s="5">
        <f>+ROUND(E36/E46,2)</f>
        <v>1.65</v>
      </c>
      <c r="G45" s="5">
        <f>+ROUND(G36/G46,2)</f>
        <v>1.4</v>
      </c>
      <c r="I45" s="5">
        <f>+ROUND(I23/I46,2)</f>
        <v>2.0099999999999998</v>
      </c>
      <c r="K45" s="5">
        <f>+ROUND(K23/K46,2)</f>
        <v>2.0299999999999998</v>
      </c>
    </row>
    <row r="46" spans="1:13">
      <c r="A46" s="94" t="s">
        <v>186</v>
      </c>
      <c r="E46" s="24">
        <v>298868559.56284153</v>
      </c>
      <c r="G46" s="24">
        <v>299369500</v>
      </c>
      <c r="I46" s="24">
        <v>298868559.56284201</v>
      </c>
      <c r="K46" s="24">
        <v>299369500</v>
      </c>
    </row>
    <row r="47" spans="1:13">
      <c r="E47" s="24"/>
      <c r="G47" s="24"/>
      <c r="I47" s="24"/>
      <c r="K47" s="5"/>
    </row>
    <row r="48" spans="1:13" ht="22">
      <c r="K48" s="23"/>
    </row>
    <row r="55" spans="1:4" ht="44.25" customHeight="1">
      <c r="D55" s="109"/>
    </row>
    <row r="56" spans="1:4" ht="27" customHeight="1">
      <c r="B56" s="97"/>
      <c r="C56" s="97"/>
      <c r="D56" s="97"/>
    </row>
    <row r="57" spans="1:4" ht="27" customHeight="1">
      <c r="B57" s="97"/>
      <c r="C57" s="97"/>
      <c r="D57" s="97"/>
    </row>
    <row r="58" spans="1:4">
      <c r="A58" s="97"/>
      <c r="B58" s="97"/>
      <c r="C58" s="97"/>
      <c r="D58" s="97"/>
    </row>
    <row r="59" spans="1:4">
      <c r="A59" s="97"/>
      <c r="B59" s="97"/>
      <c r="C59" s="97"/>
      <c r="D59" s="97"/>
    </row>
    <row r="60" spans="1:4">
      <c r="A60" s="97"/>
      <c r="B60" s="97"/>
      <c r="C60" s="97"/>
      <c r="D60" s="97"/>
    </row>
    <row r="61" spans="1:4">
      <c r="A61" s="97"/>
      <c r="B61" s="97"/>
      <c r="C61" s="97"/>
      <c r="D61" s="97"/>
    </row>
    <row r="62" spans="1:4">
      <c r="A62" s="97"/>
      <c r="B62" s="97"/>
      <c r="C62" s="97"/>
      <c r="D62" s="97"/>
    </row>
    <row r="63" spans="1:4">
      <c r="A63" s="97"/>
      <c r="B63" s="97"/>
      <c r="C63" s="97"/>
      <c r="D63" s="97"/>
    </row>
    <row r="64" spans="1:4">
      <c r="A64" s="97"/>
      <c r="B64" s="97"/>
      <c r="C64" s="97"/>
      <c r="D64" s="97"/>
    </row>
    <row r="65" spans="1:11">
      <c r="A65" s="4"/>
      <c r="B65" s="4"/>
      <c r="C65" s="4"/>
      <c r="D65" s="4"/>
    </row>
    <row r="66" spans="1:11">
      <c r="A66" s="4"/>
      <c r="B66" s="4"/>
      <c r="C66" s="4"/>
      <c r="D66" s="4"/>
    </row>
    <row r="67" spans="1:11">
      <c r="A67" s="4"/>
      <c r="B67" s="4"/>
      <c r="C67" s="4"/>
      <c r="D67" s="4"/>
    </row>
    <row r="68" spans="1:11">
      <c r="A68" s="4"/>
      <c r="B68" s="4"/>
      <c r="C68" s="4"/>
      <c r="D68" s="4"/>
    </row>
    <row r="69" spans="1:11">
      <c r="A69" s="4"/>
      <c r="B69" s="4"/>
      <c r="C69" s="4"/>
      <c r="D69" s="4"/>
    </row>
    <row r="70" spans="1:11">
      <c r="A70" s="4"/>
      <c r="B70" s="4"/>
      <c r="C70" s="4"/>
      <c r="D70" s="4"/>
    </row>
    <row r="71" spans="1:11">
      <c r="A71" s="4"/>
      <c r="B71" s="4"/>
      <c r="C71" s="4"/>
      <c r="D71" s="4"/>
    </row>
    <row r="72" spans="1:11">
      <c r="A72" s="4"/>
      <c r="B72" s="4"/>
      <c r="C72" s="4"/>
      <c r="D72" s="4"/>
    </row>
    <row r="73" spans="1:11">
      <c r="A73" s="4"/>
      <c r="B73" s="4"/>
      <c r="C73" s="4"/>
      <c r="D73" s="4"/>
    </row>
    <row r="74" spans="1:11">
      <c r="A74" s="4"/>
      <c r="B74" s="4"/>
      <c r="C74" s="4"/>
      <c r="D74" s="4"/>
    </row>
    <row r="75" spans="1:11">
      <c r="A75" s="4"/>
      <c r="B75" s="4"/>
      <c r="C75" s="4"/>
      <c r="D75" s="4"/>
    </row>
    <row r="76" spans="1:11">
      <c r="A76" s="4"/>
      <c r="B76" s="4"/>
      <c r="C76" s="4"/>
      <c r="D76" s="4"/>
    </row>
    <row r="77" spans="1:11">
      <c r="A77" s="4"/>
      <c r="B77" s="4"/>
      <c r="C77" s="4"/>
      <c r="D77" s="4"/>
      <c r="F77" s="5"/>
      <c r="G77" s="5"/>
      <c r="H77" s="5"/>
      <c r="J77" s="5"/>
      <c r="K77" s="5"/>
    </row>
    <row r="78" spans="1:11">
      <c r="A78" s="4"/>
      <c r="B78" s="4"/>
      <c r="C78" s="4"/>
      <c r="D78" s="4"/>
      <c r="F78" s="5"/>
      <c r="G78" s="5"/>
      <c r="H78" s="5"/>
      <c r="J78" s="5"/>
      <c r="K78" s="5"/>
    </row>
    <row r="79" spans="1:11">
      <c r="A79" s="4"/>
      <c r="B79" s="4"/>
      <c r="C79" s="4"/>
      <c r="D79" s="4"/>
      <c r="F79" s="5"/>
      <c r="G79" s="5"/>
      <c r="H79" s="5"/>
      <c r="J79" s="5"/>
      <c r="K79" s="5"/>
    </row>
    <row r="80" spans="1:11">
      <c r="A80" s="4"/>
      <c r="B80" s="4"/>
      <c r="C80" s="4"/>
      <c r="D80" s="4"/>
      <c r="F80" s="5"/>
      <c r="G80" s="5"/>
      <c r="H80" s="5"/>
      <c r="J80" s="5"/>
      <c r="K80" s="5"/>
    </row>
    <row r="81" spans="1:11">
      <c r="A81" s="4"/>
      <c r="B81" s="4"/>
      <c r="C81" s="4"/>
      <c r="D81" s="4"/>
      <c r="F81" s="5"/>
      <c r="G81" s="5"/>
      <c r="H81" s="5"/>
      <c r="J81" s="5"/>
      <c r="K81" s="5"/>
    </row>
    <row r="82" spans="1:11">
      <c r="A82" s="4"/>
      <c r="B82" s="4"/>
      <c r="C82" s="4"/>
      <c r="D82" s="4"/>
      <c r="F82" s="5"/>
      <c r="G82" s="5"/>
      <c r="H82" s="5"/>
      <c r="J82" s="5"/>
      <c r="K82" s="5"/>
    </row>
    <row r="83" spans="1:11">
      <c r="A83" s="4"/>
      <c r="B83" s="4"/>
      <c r="C83" s="4"/>
      <c r="D83" s="4"/>
      <c r="F83" s="5"/>
      <c r="G83" s="5"/>
      <c r="H83" s="5"/>
      <c r="J83" s="5"/>
      <c r="K83" s="5"/>
    </row>
    <row r="84" spans="1:11">
      <c r="A84" s="4"/>
      <c r="B84" s="4"/>
      <c r="C84" s="4"/>
      <c r="D84" s="4"/>
      <c r="F84" s="5"/>
      <c r="G84" s="5"/>
      <c r="H84" s="5"/>
      <c r="J84" s="5"/>
      <c r="K84" s="5"/>
    </row>
    <row r="85" spans="1:11">
      <c r="A85" s="4"/>
      <c r="B85" s="4"/>
      <c r="C85" s="4"/>
      <c r="D85" s="4"/>
      <c r="F85" s="5"/>
      <c r="G85" s="5"/>
      <c r="H85" s="5"/>
      <c r="J85" s="5"/>
      <c r="K85" s="5"/>
    </row>
    <row r="86" spans="1:11">
      <c r="A86" s="4"/>
      <c r="B86" s="4"/>
      <c r="C86" s="4"/>
      <c r="D86" s="4"/>
      <c r="F86" s="5"/>
      <c r="G86" s="5"/>
      <c r="H86" s="5"/>
      <c r="J86" s="5"/>
      <c r="K86" s="5"/>
    </row>
    <row r="87" spans="1:11">
      <c r="A87" s="4"/>
      <c r="B87" s="4"/>
      <c r="C87" s="4"/>
      <c r="D87" s="4"/>
      <c r="F87" s="5"/>
      <c r="G87" s="5"/>
      <c r="H87" s="5"/>
      <c r="J87" s="5"/>
      <c r="K87" s="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72" right="0.19685039370078741" top="0.6692913385826772" bottom="0.23622047244094491" header="0.39370078740157483" footer="0.23622047244094491"/>
  <pageSetup paperSize="9" scale="72" firstPageNumber="8" orientation="portrait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  <pageSetUpPr fitToPage="1"/>
  </sheetPr>
  <dimension ref="A1:AF58"/>
  <sheetViews>
    <sheetView view="pageBreakPreview" topLeftCell="H22" zoomScale="60" zoomScaleNormal="55" workbookViewId="0">
      <selection activeCell="Q17" sqref="Q17"/>
    </sheetView>
  </sheetViews>
  <sheetFormatPr defaultColWidth="9.1796875" defaultRowHeight="21.5"/>
  <cols>
    <col min="1" max="1" width="3.1796875" style="61" customWidth="1"/>
    <col min="2" max="2" width="3.54296875" style="61" customWidth="1"/>
    <col min="3" max="3" width="38.453125" style="61" customWidth="1"/>
    <col min="4" max="4" width="9.1796875" style="61" customWidth="1"/>
    <col min="5" max="5" width="17" style="5" bestFit="1" customWidth="1"/>
    <col min="6" max="6" width="1.1796875" style="5" customWidth="1"/>
    <col min="7" max="7" width="18.7265625" style="5" bestFit="1" customWidth="1"/>
    <col min="8" max="8" width="1.1796875" style="5" customWidth="1"/>
    <col min="9" max="9" width="23.1796875" style="5" customWidth="1"/>
    <col min="10" max="10" width="1.1796875" style="5" customWidth="1"/>
    <col min="11" max="11" width="19.453125" style="5" bestFit="1" customWidth="1"/>
    <col min="12" max="12" width="1.1796875" style="5" customWidth="1"/>
    <col min="13" max="13" width="19.453125" style="5" customWidth="1"/>
    <col min="14" max="14" width="1.453125" style="5" customWidth="1"/>
    <col min="15" max="15" width="18.7265625" style="5" bestFit="1" customWidth="1"/>
    <col min="16" max="16" width="1.54296875" style="5" customWidth="1"/>
    <col min="17" max="17" width="15.54296875" style="5" customWidth="1"/>
    <col min="18" max="18" width="1.453125" style="5" customWidth="1"/>
    <col min="19" max="19" width="30.7265625" style="5" customWidth="1"/>
    <col min="20" max="20" width="1.453125" style="5" customWidth="1"/>
    <col min="21" max="21" width="17.81640625" style="5" customWidth="1"/>
    <col min="22" max="22" width="1.453125" style="5" customWidth="1"/>
    <col min="23" max="23" width="17.453125" style="5" bestFit="1" customWidth="1"/>
    <col min="24" max="24" width="1.453125" style="5" customWidth="1"/>
    <col min="25" max="25" width="18.7265625" style="5" bestFit="1" customWidth="1"/>
    <col min="26" max="26" width="16.453125" style="61" bestFit="1" customWidth="1"/>
    <col min="27" max="27" width="13.54296875" style="61" bestFit="1" customWidth="1"/>
    <col min="28" max="16384" width="9.1796875" style="61"/>
  </cols>
  <sheetData>
    <row r="1" spans="1:32" s="57" customFormat="1" ht="22">
      <c r="A1" s="132" t="s">
        <v>0</v>
      </c>
      <c r="B1" s="132"/>
      <c r="C1" s="132"/>
      <c r="D1" s="132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</row>
    <row r="2" spans="1:32" s="57" customFormat="1" ht="22">
      <c r="A2" s="133" t="s">
        <v>139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</row>
    <row r="3" spans="1:32" s="57" customFormat="1" ht="22">
      <c r="A3" s="132" t="str">
        <f>+PL!A3</f>
        <v>สำหรับปีสิ้นสุดวันที่ 31 ธันวาคม 2567</v>
      </c>
      <c r="B3" s="132"/>
      <c r="C3" s="132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</row>
    <row r="4" spans="1:32" s="57" customFormat="1" ht="22">
      <c r="A4" s="132" t="s">
        <v>1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</row>
    <row r="5" spans="1:32" s="57" customFormat="1" ht="22">
      <c r="A5" s="55"/>
      <c r="B5" s="55"/>
      <c r="C5" s="55"/>
      <c r="D5" s="55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3" t="s">
        <v>144</v>
      </c>
    </row>
    <row r="6" spans="1:32" ht="22">
      <c r="A6" s="58"/>
      <c r="B6" s="58"/>
      <c r="C6" s="58"/>
      <c r="D6" s="58"/>
      <c r="E6" s="59" t="s">
        <v>47</v>
      </c>
      <c r="F6" s="47"/>
      <c r="G6" s="59" t="s">
        <v>48</v>
      </c>
      <c r="H6" s="59"/>
      <c r="I6" s="59" t="s">
        <v>56</v>
      </c>
      <c r="J6" s="47"/>
      <c r="K6" s="130" t="s">
        <v>27</v>
      </c>
      <c r="L6" s="130"/>
      <c r="M6" s="130"/>
      <c r="N6" s="130"/>
      <c r="O6" s="130"/>
      <c r="P6" s="59"/>
      <c r="Q6" s="59" t="s">
        <v>90</v>
      </c>
      <c r="R6" s="47"/>
      <c r="S6" s="60" t="s">
        <v>29</v>
      </c>
      <c r="T6" s="47"/>
      <c r="U6" s="59" t="s">
        <v>31</v>
      </c>
      <c r="V6" s="47"/>
      <c r="W6" s="59" t="s">
        <v>49</v>
      </c>
      <c r="X6" s="47"/>
      <c r="Y6" s="130" t="s">
        <v>46</v>
      </c>
    </row>
    <row r="7" spans="1:32" ht="26.15" customHeight="1">
      <c r="E7" s="7" t="s">
        <v>50</v>
      </c>
      <c r="F7" s="7"/>
      <c r="G7" s="7" t="s">
        <v>51</v>
      </c>
      <c r="H7" s="7"/>
      <c r="I7" s="7" t="s">
        <v>120</v>
      </c>
      <c r="J7" s="7"/>
      <c r="K7" s="134"/>
      <c r="L7" s="134"/>
      <c r="M7" s="134"/>
      <c r="N7" s="134"/>
      <c r="O7" s="134"/>
      <c r="P7" s="63"/>
      <c r="Q7" s="63"/>
      <c r="R7" s="7"/>
      <c r="S7" s="62" t="s">
        <v>108</v>
      </c>
      <c r="T7" s="7"/>
      <c r="U7" s="7" t="s">
        <v>52</v>
      </c>
      <c r="V7" s="7"/>
      <c r="W7" s="7" t="s">
        <v>53</v>
      </c>
      <c r="X7" s="7"/>
      <c r="Y7" s="131"/>
    </row>
    <row r="8" spans="1:32" ht="23.25" customHeight="1">
      <c r="C8" s="67"/>
      <c r="E8" s="7"/>
      <c r="F8" s="7"/>
      <c r="G8" s="7"/>
      <c r="H8" s="7"/>
      <c r="I8" s="7" t="s">
        <v>121</v>
      </c>
      <c r="J8" s="7"/>
      <c r="K8" s="47" t="s">
        <v>54</v>
      </c>
      <c r="L8" s="47"/>
      <c r="M8" s="47" t="s">
        <v>54</v>
      </c>
      <c r="N8" s="47"/>
      <c r="O8" s="47" t="s">
        <v>55</v>
      </c>
      <c r="P8" s="7"/>
      <c r="Q8" s="7"/>
      <c r="R8" s="7"/>
      <c r="S8" s="7" t="s">
        <v>109</v>
      </c>
      <c r="T8" s="7"/>
      <c r="U8" s="7"/>
      <c r="V8" s="7"/>
      <c r="W8" s="7"/>
      <c r="X8" s="7"/>
      <c r="Y8" s="7"/>
    </row>
    <row r="9" spans="1:32" ht="23.25" customHeight="1">
      <c r="E9" s="7"/>
      <c r="F9" s="7"/>
      <c r="G9" s="7"/>
      <c r="H9" s="7"/>
      <c r="I9" s="7"/>
      <c r="J9" s="7"/>
      <c r="K9" s="7" t="s">
        <v>57</v>
      </c>
      <c r="L9" s="7"/>
      <c r="M9" s="7" t="s">
        <v>91</v>
      </c>
      <c r="N9" s="7"/>
      <c r="O9" s="7"/>
      <c r="P9" s="7"/>
      <c r="Q9" s="7"/>
      <c r="R9" s="7"/>
      <c r="S9" s="7" t="s">
        <v>110</v>
      </c>
      <c r="T9" s="7"/>
      <c r="U9" s="7"/>
      <c r="V9" s="7"/>
      <c r="W9" s="7"/>
      <c r="X9" s="7"/>
      <c r="Y9" s="7"/>
    </row>
    <row r="10" spans="1:32" ht="23.25" customHeight="1"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 t="s">
        <v>112</v>
      </c>
      <c r="T10" s="7"/>
      <c r="U10" s="7"/>
      <c r="V10" s="7"/>
      <c r="W10" s="7"/>
      <c r="X10" s="7"/>
      <c r="Y10" s="7"/>
    </row>
    <row r="11" spans="1:32" ht="22">
      <c r="A11" s="64"/>
      <c r="B11" s="64"/>
      <c r="C11" s="64"/>
      <c r="D11" s="65" t="s">
        <v>3</v>
      </c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 t="s">
        <v>111</v>
      </c>
      <c r="T11" s="49"/>
      <c r="U11" s="49"/>
      <c r="V11" s="49"/>
      <c r="W11" s="49"/>
      <c r="X11" s="49"/>
      <c r="Y11" s="49"/>
    </row>
    <row r="12" spans="1:32" ht="22">
      <c r="D12" s="56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32">
      <c r="A13" s="66" t="s">
        <v>115</v>
      </c>
      <c r="B13" s="66"/>
      <c r="C13" s="66"/>
      <c r="E13" s="8">
        <v>300000000</v>
      </c>
      <c r="F13" s="8"/>
      <c r="G13" s="8">
        <v>1092894156.6300001</v>
      </c>
      <c r="H13" s="8"/>
      <c r="I13" s="8">
        <v>-353319000.38000005</v>
      </c>
      <c r="J13" s="8"/>
      <c r="K13" s="8">
        <v>29999999.999999996</v>
      </c>
      <c r="L13" s="8"/>
      <c r="M13" s="8">
        <v>21676000</v>
      </c>
      <c r="N13" s="8"/>
      <c r="O13" s="8">
        <v>917905842.60000002</v>
      </c>
      <c r="P13" s="8"/>
      <c r="Q13" s="8">
        <v>-21676000</v>
      </c>
      <c r="R13" s="8"/>
      <c r="S13" s="8">
        <v>255362158.40000001</v>
      </c>
      <c r="T13" s="8"/>
      <c r="U13" s="8">
        <v>2242843157.25</v>
      </c>
      <c r="V13" s="8"/>
      <c r="W13" s="8">
        <v>81936707.239999995</v>
      </c>
      <c r="X13" s="8"/>
      <c r="Y13" s="8">
        <v>2324779864.4899998</v>
      </c>
      <c r="Z13" s="67"/>
      <c r="AA13" s="70"/>
      <c r="AF13" s="68"/>
    </row>
    <row r="14" spans="1:32">
      <c r="A14" s="66" t="s">
        <v>172</v>
      </c>
      <c r="B14" s="66"/>
      <c r="C14" s="66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AF14" s="68"/>
    </row>
    <row r="15" spans="1:32">
      <c r="A15" s="66"/>
      <c r="B15" s="61" t="s">
        <v>190</v>
      </c>
      <c r="C15" s="66"/>
      <c r="D15" s="69">
        <v>30</v>
      </c>
      <c r="E15" s="8">
        <v>0</v>
      </c>
      <c r="F15" s="8"/>
      <c r="G15" s="8">
        <v>0</v>
      </c>
      <c r="H15" s="8"/>
      <c r="I15" s="8">
        <v>0</v>
      </c>
      <c r="J15" s="8"/>
      <c r="K15" s="8">
        <v>0</v>
      </c>
      <c r="L15" s="8"/>
      <c r="M15" s="8">
        <v>0</v>
      </c>
      <c r="N15" s="8"/>
      <c r="O15" s="8">
        <v>-434085775</v>
      </c>
      <c r="P15" s="8"/>
      <c r="Q15" s="8">
        <v>0</v>
      </c>
      <c r="R15" s="8"/>
      <c r="S15" s="8">
        <v>0</v>
      </c>
      <c r="T15" s="8"/>
      <c r="U15" s="8">
        <f>SUM(E15:S15)</f>
        <v>-434085775</v>
      </c>
      <c r="V15" s="8"/>
      <c r="W15" s="8">
        <v>0</v>
      </c>
      <c r="X15" s="8"/>
      <c r="Y15" s="8">
        <f>+U15+W15</f>
        <v>-434085775</v>
      </c>
      <c r="AF15" s="68"/>
    </row>
    <row r="16" spans="1:32">
      <c r="B16" s="61" t="s">
        <v>170</v>
      </c>
      <c r="E16" s="8">
        <v>0</v>
      </c>
      <c r="F16" s="8"/>
      <c r="G16" s="8">
        <v>0</v>
      </c>
      <c r="H16" s="8"/>
      <c r="I16" s="8">
        <v>0</v>
      </c>
      <c r="J16" s="8"/>
      <c r="K16" s="8">
        <v>0</v>
      </c>
      <c r="L16" s="8"/>
      <c r="M16" s="8">
        <v>0</v>
      </c>
      <c r="N16" s="8"/>
      <c r="O16" s="8">
        <f>PL!G36+PL!G29-(PL!G42-PL!G37)</f>
        <v>416475290.43999982</v>
      </c>
      <c r="P16" s="8"/>
      <c r="Q16" s="8">
        <v>0</v>
      </c>
      <c r="R16" s="8"/>
      <c r="S16" s="8">
        <f>+PL!G27</f>
        <v>-180000000</v>
      </c>
      <c r="T16" s="8"/>
      <c r="U16" s="8">
        <f t="shared" ref="U16" si="0">SUM(E16:S16)</f>
        <v>236475290.43999982</v>
      </c>
      <c r="V16" s="8"/>
      <c r="W16" s="8">
        <f>+PL!G42</f>
        <v>-3979476.27</v>
      </c>
      <c r="X16" s="8"/>
      <c r="Y16" s="8">
        <f>+U16+W16</f>
        <v>232495814.16999981</v>
      </c>
      <c r="Z16" s="24">
        <f>+Y16-PL!G33</f>
        <v>0</v>
      </c>
      <c r="AA16" s="70"/>
      <c r="AF16" s="68"/>
    </row>
    <row r="17" spans="1:32">
      <c r="B17" s="61" t="s">
        <v>195</v>
      </c>
      <c r="C17" s="66"/>
      <c r="D17" s="69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AF17" s="68"/>
    </row>
    <row r="18" spans="1:32" ht="20.5" customHeight="1">
      <c r="C18" s="61" t="s">
        <v>191</v>
      </c>
      <c r="E18" s="8">
        <v>0</v>
      </c>
      <c r="F18" s="8"/>
      <c r="G18" s="8">
        <v>0</v>
      </c>
      <c r="H18" s="8"/>
      <c r="I18" s="8">
        <v>37779.69</v>
      </c>
      <c r="J18" s="8"/>
      <c r="K18" s="8">
        <v>0</v>
      </c>
      <c r="L18" s="8"/>
      <c r="M18" s="8">
        <v>0</v>
      </c>
      <c r="N18" s="8"/>
      <c r="O18" s="8">
        <v>0</v>
      </c>
      <c r="P18" s="8"/>
      <c r="Q18" s="8">
        <v>0</v>
      </c>
      <c r="R18" s="8"/>
      <c r="S18" s="8">
        <v>0</v>
      </c>
      <c r="T18" s="8"/>
      <c r="U18" s="8">
        <f t="shared" ref="U18:U20" si="1">SUM(E18:S18)</f>
        <v>37779.69</v>
      </c>
      <c r="V18" s="8"/>
      <c r="W18" s="8">
        <v>1312200.31</v>
      </c>
      <c r="X18" s="8"/>
      <c r="Y18" s="8">
        <f t="shared" ref="Y18:Y20" si="2">+U18+W18</f>
        <v>1349980</v>
      </c>
      <c r="AF18" s="68"/>
    </row>
    <row r="19" spans="1:32">
      <c r="C19" s="61" t="s">
        <v>192</v>
      </c>
      <c r="E19" s="8">
        <v>0</v>
      </c>
      <c r="F19" s="8"/>
      <c r="G19" s="8">
        <v>0</v>
      </c>
      <c r="H19" s="8"/>
      <c r="I19" s="8">
        <v>0</v>
      </c>
      <c r="J19" s="8"/>
      <c r="K19" s="8">
        <v>0</v>
      </c>
      <c r="L19" s="8"/>
      <c r="M19" s="8">
        <v>0</v>
      </c>
      <c r="N19" s="8"/>
      <c r="O19" s="8">
        <v>0</v>
      </c>
      <c r="P19" s="8"/>
      <c r="Q19" s="8">
        <v>0</v>
      </c>
      <c r="R19" s="8"/>
      <c r="S19" s="8">
        <v>0</v>
      </c>
      <c r="T19" s="8"/>
      <c r="U19" s="8">
        <f t="shared" ref="U19" si="3">SUM(E19:S19)</f>
        <v>0</v>
      </c>
      <c r="V19" s="8"/>
      <c r="W19" s="8">
        <v>214633390</v>
      </c>
      <c r="X19" s="8"/>
      <c r="Y19" s="8">
        <f t="shared" ref="Y19" si="4">+U19+W19</f>
        <v>214633390</v>
      </c>
      <c r="AF19" s="68"/>
    </row>
    <row r="20" spans="1:32" ht="20.5" customHeight="1">
      <c r="B20" s="61" t="s">
        <v>193</v>
      </c>
      <c r="E20" s="8">
        <v>0</v>
      </c>
      <c r="F20" s="8"/>
      <c r="G20" s="8">
        <v>0</v>
      </c>
      <c r="H20" s="8"/>
      <c r="I20" s="8">
        <v>0</v>
      </c>
      <c r="J20" s="8"/>
      <c r="K20" s="8">
        <v>0</v>
      </c>
      <c r="L20" s="8"/>
      <c r="M20" s="8">
        <v>0</v>
      </c>
      <c r="N20" s="8"/>
      <c r="O20" s="8">
        <v>0</v>
      </c>
      <c r="P20" s="8"/>
      <c r="Q20" s="8">
        <v>0</v>
      </c>
      <c r="R20" s="8"/>
      <c r="S20" s="8">
        <v>0</v>
      </c>
      <c r="T20" s="8"/>
      <c r="U20" s="8">
        <f t="shared" si="1"/>
        <v>0</v>
      </c>
      <c r="V20" s="8"/>
      <c r="W20" s="8">
        <v>-3418755</v>
      </c>
      <c r="X20" s="8"/>
      <c r="Y20" s="8">
        <f t="shared" si="2"/>
        <v>-3418755</v>
      </c>
      <c r="AF20" s="68"/>
    </row>
    <row r="21" spans="1:32">
      <c r="B21" s="61" t="s">
        <v>171</v>
      </c>
      <c r="E21" s="71">
        <f>SUM(E14:E20)</f>
        <v>0</v>
      </c>
      <c r="F21" s="71"/>
      <c r="G21" s="71">
        <f>SUM(G14:G20)</f>
        <v>0</v>
      </c>
      <c r="H21" s="71"/>
      <c r="I21" s="71">
        <f>SUM(I14:I20)</f>
        <v>37779.69</v>
      </c>
      <c r="J21" s="71"/>
      <c r="K21" s="71">
        <f>SUM(K14:K20)</f>
        <v>0</v>
      </c>
      <c r="L21" s="71"/>
      <c r="M21" s="71">
        <f>SUM(M14:M20)</f>
        <v>0</v>
      </c>
      <c r="N21" s="71"/>
      <c r="O21" s="71">
        <f>SUM(O14:O20)</f>
        <v>-17610484.560000181</v>
      </c>
      <c r="P21" s="71"/>
      <c r="Q21" s="71">
        <f>SUM(Q14:Q20)</f>
        <v>0</v>
      </c>
      <c r="R21" s="71"/>
      <c r="S21" s="71">
        <f>SUM(S14:S20)</f>
        <v>-180000000</v>
      </c>
      <c r="T21" s="71"/>
      <c r="U21" s="71">
        <f>SUM(U14:U20)</f>
        <v>-197572704.87000018</v>
      </c>
      <c r="V21" s="71"/>
      <c r="W21" s="71">
        <f>SUM(W14:W20)</f>
        <v>208547359.03999999</v>
      </c>
      <c r="X21" s="71"/>
      <c r="Y21" s="71">
        <f>SUM(Y14:Y20)</f>
        <v>10974654.169999808</v>
      </c>
      <c r="AF21" s="68"/>
    </row>
    <row r="22" spans="1:32">
      <c r="A22" s="66" t="s">
        <v>166</v>
      </c>
      <c r="B22" s="66"/>
      <c r="C22" s="73"/>
      <c r="E22" s="71">
        <f>+E13+E21</f>
        <v>300000000</v>
      </c>
      <c r="F22" s="71"/>
      <c r="G22" s="71">
        <f>+G13+G21</f>
        <v>1092894156.6300001</v>
      </c>
      <c r="H22" s="71"/>
      <c r="I22" s="71">
        <f>+I13+I21</f>
        <v>-353281220.69000006</v>
      </c>
      <c r="J22" s="71"/>
      <c r="K22" s="71">
        <f>+K13+K21</f>
        <v>29999999.999999996</v>
      </c>
      <c r="L22" s="71"/>
      <c r="M22" s="71">
        <f>+M13+M21</f>
        <v>21676000</v>
      </c>
      <c r="N22" s="71"/>
      <c r="O22" s="71">
        <f>+O13+O21</f>
        <v>900295358.03999984</v>
      </c>
      <c r="P22" s="71"/>
      <c r="Q22" s="71">
        <f>+Q13+Q21</f>
        <v>-21676000</v>
      </c>
      <c r="R22" s="71"/>
      <c r="S22" s="71">
        <f>+S13+S21</f>
        <v>75362158.400000006</v>
      </c>
      <c r="T22" s="71"/>
      <c r="U22" s="71">
        <f>+U13+U21</f>
        <v>2045270452.3799999</v>
      </c>
      <c r="V22" s="71"/>
      <c r="W22" s="71">
        <f>+W13+W21</f>
        <v>290484066.27999997</v>
      </c>
      <c r="X22" s="71"/>
      <c r="Y22" s="71">
        <f>+Y13+Y21</f>
        <v>2335754518.6599994</v>
      </c>
      <c r="Z22" s="67">
        <f>+Y22-BS!K76</f>
        <v>0</v>
      </c>
      <c r="AF22" s="68"/>
    </row>
    <row r="23" spans="1:32">
      <c r="A23" s="66" t="s">
        <v>172</v>
      </c>
      <c r="B23" s="66"/>
      <c r="C23" s="66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AF23" s="68"/>
    </row>
    <row r="24" spans="1:32">
      <c r="A24" s="66"/>
      <c r="B24" s="61" t="s">
        <v>190</v>
      </c>
      <c r="C24" s="66"/>
      <c r="D24" s="69">
        <v>30</v>
      </c>
      <c r="E24" s="8">
        <v>0</v>
      </c>
      <c r="F24" s="8"/>
      <c r="G24" s="8">
        <v>0</v>
      </c>
      <c r="H24" s="8"/>
      <c r="I24" s="8">
        <v>0</v>
      </c>
      <c r="J24" s="8"/>
      <c r="K24" s="8">
        <v>0</v>
      </c>
      <c r="L24" s="8"/>
      <c r="M24" s="8">
        <v>0</v>
      </c>
      <c r="N24" s="8"/>
      <c r="O24" s="8">
        <v>-223222825</v>
      </c>
      <c r="P24" s="8"/>
      <c r="Q24" s="8">
        <v>0</v>
      </c>
      <c r="R24" s="8"/>
      <c r="S24" s="8">
        <f>+PL!E26</f>
        <v>0</v>
      </c>
      <c r="T24" s="8"/>
      <c r="U24" s="8">
        <f>SUM(E24:S24)</f>
        <v>-223222825</v>
      </c>
      <c r="V24" s="8"/>
      <c r="W24" s="8">
        <v>0</v>
      </c>
      <c r="X24" s="8"/>
      <c r="Y24" s="8">
        <f>+U24+W24</f>
        <v>-223222825</v>
      </c>
      <c r="AF24" s="68"/>
    </row>
    <row r="25" spans="1:32">
      <c r="B25" s="61" t="s">
        <v>170</v>
      </c>
      <c r="E25" s="8">
        <v>0</v>
      </c>
      <c r="F25" s="8"/>
      <c r="G25" s="8">
        <v>0</v>
      </c>
      <c r="H25" s="8"/>
      <c r="I25" s="8">
        <v>0</v>
      </c>
      <c r="J25" s="8"/>
      <c r="K25" s="8">
        <v>0</v>
      </c>
      <c r="L25" s="8"/>
      <c r="M25" s="8">
        <v>0</v>
      </c>
      <c r="N25" s="8"/>
      <c r="O25" s="8">
        <f>+PL!E36+PL!E29-(PL!E42-PL!E37)</f>
        <v>493611072.15999997</v>
      </c>
      <c r="P25" s="8"/>
      <c r="Q25" s="8">
        <v>0</v>
      </c>
      <c r="R25" s="8"/>
      <c r="S25" s="8">
        <f>+PL!E27</f>
        <v>-131394015.49000001</v>
      </c>
      <c r="T25" s="8"/>
      <c r="U25" s="8">
        <f>SUM(E25:S25)</f>
        <v>362217056.66999996</v>
      </c>
      <c r="V25" s="8"/>
      <c r="W25" s="8">
        <f>+PL!E42</f>
        <v>-10910320.699999999</v>
      </c>
      <c r="X25" s="8"/>
      <c r="Y25" s="8">
        <f>+U25+W25</f>
        <v>351306735.96999997</v>
      </c>
      <c r="Z25" s="67">
        <f>+Y25-PL!E33</f>
        <v>0</v>
      </c>
      <c r="AF25" s="68"/>
    </row>
    <row r="26" spans="1:32" ht="21" customHeight="1">
      <c r="A26" s="66"/>
      <c r="B26" s="61" t="s">
        <v>90</v>
      </c>
      <c r="C26" s="66"/>
      <c r="D26" s="69">
        <v>26</v>
      </c>
      <c r="E26" s="8">
        <v>0</v>
      </c>
      <c r="F26" s="8"/>
      <c r="G26" s="8">
        <v>0</v>
      </c>
      <c r="H26" s="8"/>
      <c r="I26" s="8">
        <v>0</v>
      </c>
      <c r="J26" s="8"/>
      <c r="K26" s="8">
        <v>0</v>
      </c>
      <c r="L26" s="8"/>
      <c r="M26" s="8">
        <v>0</v>
      </c>
      <c r="N26" s="8"/>
      <c r="O26" s="8">
        <v>0</v>
      </c>
      <c r="P26" s="8"/>
      <c r="Q26" s="8">
        <v>-149241510</v>
      </c>
      <c r="R26" s="8"/>
      <c r="S26" s="8">
        <v>0</v>
      </c>
      <c r="T26" s="8"/>
      <c r="U26" s="8">
        <f>SUM(E26:S26)</f>
        <v>-149241510</v>
      </c>
      <c r="V26" s="8"/>
      <c r="W26" s="8">
        <v>0</v>
      </c>
      <c r="X26" s="8"/>
      <c r="Y26" s="8">
        <f>+U26+W26</f>
        <v>-149241510</v>
      </c>
      <c r="AF26" s="68"/>
    </row>
    <row r="27" spans="1:32" ht="22.5" customHeight="1">
      <c r="A27" s="66"/>
      <c r="B27" s="61" t="s">
        <v>194</v>
      </c>
      <c r="C27" s="66"/>
      <c r="D27" s="69">
        <v>26</v>
      </c>
      <c r="E27" s="8">
        <v>0</v>
      </c>
      <c r="F27" s="8"/>
      <c r="G27" s="8">
        <v>0</v>
      </c>
      <c r="H27" s="8"/>
      <c r="I27" s="8">
        <v>0</v>
      </c>
      <c r="J27" s="8"/>
      <c r="K27" s="8">
        <v>0</v>
      </c>
      <c r="L27" s="8"/>
      <c r="M27" s="8">
        <v>149241510</v>
      </c>
      <c r="N27" s="8"/>
      <c r="O27" s="8">
        <v>-149241510</v>
      </c>
      <c r="P27" s="8"/>
      <c r="Q27" s="8">
        <v>0</v>
      </c>
      <c r="R27" s="8"/>
      <c r="S27" s="8">
        <v>0</v>
      </c>
      <c r="T27" s="8"/>
      <c r="U27" s="8">
        <f>SUM(E27:S27)</f>
        <v>0</v>
      </c>
      <c r="V27" s="8"/>
      <c r="W27" s="8">
        <v>0</v>
      </c>
      <c r="X27" s="8"/>
      <c r="Y27" s="8">
        <f>+U27+W27</f>
        <v>0</v>
      </c>
      <c r="AF27" s="68"/>
    </row>
    <row r="28" spans="1:32" ht="20.5" customHeight="1">
      <c r="B28" s="61" t="s">
        <v>195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AF28" s="68"/>
    </row>
    <row r="29" spans="1:32">
      <c r="C29" s="61" t="s">
        <v>192</v>
      </c>
      <c r="D29" s="69"/>
      <c r="E29" s="8">
        <v>0</v>
      </c>
      <c r="F29" s="8"/>
      <c r="G29" s="8">
        <v>0</v>
      </c>
      <c r="H29" s="8"/>
      <c r="I29" s="8">
        <v>-144676.19</v>
      </c>
      <c r="J29" s="8"/>
      <c r="K29" s="8">
        <v>0</v>
      </c>
      <c r="L29" s="8"/>
      <c r="M29" s="8">
        <v>0</v>
      </c>
      <c r="N29" s="8"/>
      <c r="O29" s="8">
        <v>0</v>
      </c>
      <c r="P29" s="8"/>
      <c r="Q29" s="8">
        <v>0</v>
      </c>
      <c r="R29" s="8"/>
      <c r="S29" s="8">
        <v>0</v>
      </c>
      <c r="T29" s="8"/>
      <c r="U29" s="8">
        <f>SUM(E29:S29)</f>
        <v>-144676.19</v>
      </c>
      <c r="V29" s="8"/>
      <c r="W29" s="8">
        <f>17393070-I29</f>
        <v>17537746.190000001</v>
      </c>
      <c r="X29" s="8"/>
      <c r="Y29" s="8">
        <f>+U29+W29</f>
        <v>17393070</v>
      </c>
      <c r="AA29" s="70"/>
      <c r="AF29" s="68"/>
    </row>
    <row r="30" spans="1:32">
      <c r="B30" s="61" t="s">
        <v>193</v>
      </c>
      <c r="D30" s="69"/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/>
      <c r="S30" s="8">
        <v>0</v>
      </c>
      <c r="T30" s="8"/>
      <c r="U30" s="8">
        <f>SUM(E30:S30)</f>
        <v>0</v>
      </c>
      <c r="V30" s="8"/>
      <c r="W30" s="8">
        <v>-1641002.4</v>
      </c>
      <c r="X30" s="8"/>
      <c r="Y30" s="8">
        <f>+U30+W30</f>
        <v>-1641002.4</v>
      </c>
      <c r="AA30" s="70"/>
      <c r="AF30" s="68"/>
    </row>
    <row r="31" spans="1:32">
      <c r="B31" s="61" t="s">
        <v>171</v>
      </c>
      <c r="E31" s="71">
        <f>SUM(E24:E30)</f>
        <v>0</v>
      </c>
      <c r="F31" s="71"/>
      <c r="G31" s="71">
        <f>SUM(G24:G30)</f>
        <v>0</v>
      </c>
      <c r="H31" s="71"/>
      <c r="I31" s="71">
        <f>SUM(I24:I30)</f>
        <v>-144676.19</v>
      </c>
      <c r="J31" s="71"/>
      <c r="K31" s="71">
        <f>SUM(K24:K30)</f>
        <v>0</v>
      </c>
      <c r="L31" s="71">
        <f>SUM(L25)</f>
        <v>0</v>
      </c>
      <c r="M31" s="71">
        <f>SUM(M24:M30)</f>
        <v>149241510</v>
      </c>
      <c r="N31" s="71"/>
      <c r="O31" s="71">
        <f>SUM(O24:O30)</f>
        <v>121146737.15999997</v>
      </c>
      <c r="P31" s="71"/>
      <c r="Q31" s="71">
        <f>SUM(Q24:Q30)</f>
        <v>-149241510</v>
      </c>
      <c r="R31" s="71"/>
      <c r="S31" s="71">
        <f>SUM(S24:S30)</f>
        <v>-131394015.49000001</v>
      </c>
      <c r="T31" s="71"/>
      <c r="U31" s="71">
        <f>SUM(U24:U30)</f>
        <v>-10391954.520000042</v>
      </c>
      <c r="V31" s="71"/>
      <c r="W31" s="71">
        <f>SUM(W24:W30)</f>
        <v>4986423.0900000017</v>
      </c>
      <c r="X31" s="71"/>
      <c r="Y31" s="71">
        <f>SUM(Y24:Y30)</f>
        <v>-5405531.4300000314</v>
      </c>
      <c r="AF31" s="68"/>
    </row>
    <row r="32" spans="1:32" ht="22" thickBot="1">
      <c r="A32" s="66" t="s">
        <v>165</v>
      </c>
      <c r="B32" s="66"/>
      <c r="C32" s="66"/>
      <c r="E32" s="72">
        <f>+E22+E31</f>
        <v>300000000</v>
      </c>
      <c r="F32" s="72"/>
      <c r="G32" s="72">
        <f>+G22+G31</f>
        <v>1092894156.6300001</v>
      </c>
      <c r="H32" s="72"/>
      <c r="I32" s="72">
        <f>+I22+I31</f>
        <v>-353425896.88000005</v>
      </c>
      <c r="J32" s="72"/>
      <c r="K32" s="72">
        <f>+K22+K31</f>
        <v>29999999.999999996</v>
      </c>
      <c r="L32" s="72" t="e">
        <f>+#REF!+L31+#REF!</f>
        <v>#REF!</v>
      </c>
      <c r="M32" s="72">
        <f>+M22+M31</f>
        <v>170917510</v>
      </c>
      <c r="N32" s="72"/>
      <c r="O32" s="72">
        <f>+O22+O31</f>
        <v>1021442095.1999998</v>
      </c>
      <c r="P32" s="72"/>
      <c r="Q32" s="72">
        <f>+Q22+Q31</f>
        <v>-170917510</v>
      </c>
      <c r="R32" s="72"/>
      <c r="S32" s="72">
        <f>+S22+S31</f>
        <v>-56031857.090000004</v>
      </c>
      <c r="T32" s="72"/>
      <c r="U32" s="72">
        <f>+U22+U31</f>
        <v>2034878497.8599999</v>
      </c>
      <c r="V32" s="72"/>
      <c r="W32" s="72">
        <f>+W22+W31</f>
        <v>295470489.36999995</v>
      </c>
      <c r="X32" s="72"/>
      <c r="Y32" s="72">
        <f>+Y22+Y31</f>
        <v>2330348987.2299995</v>
      </c>
      <c r="Z32" s="5">
        <f>+Y32-BS!I76</f>
        <v>0</v>
      </c>
      <c r="AA32" s="6"/>
      <c r="AF32" s="68"/>
    </row>
    <row r="33" spans="1:32" ht="22.5" thickTop="1">
      <c r="A33" s="57"/>
      <c r="B33" s="74"/>
      <c r="C33" s="75"/>
      <c r="E33" s="7"/>
      <c r="F33" s="8"/>
      <c r="G33" s="8"/>
      <c r="H33" s="8"/>
      <c r="I33" s="7"/>
      <c r="J33" s="8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AF33" s="76"/>
    </row>
    <row r="34" spans="1:32" ht="22">
      <c r="A34" s="57"/>
      <c r="B34" s="74"/>
      <c r="C34" s="74"/>
      <c r="E34" s="7"/>
      <c r="F34" s="8"/>
      <c r="G34" s="7"/>
      <c r="H34" s="7"/>
      <c r="I34" s="7"/>
      <c r="J34" s="8"/>
      <c r="K34" s="7"/>
      <c r="L34" s="7"/>
      <c r="M34" s="7"/>
      <c r="N34" s="7"/>
      <c r="O34" s="7"/>
      <c r="P34" s="7"/>
      <c r="Q34" s="7"/>
      <c r="R34" s="7"/>
      <c r="S34" s="7"/>
      <c r="T34" s="7"/>
      <c r="U34" s="7">
        <f>+U32-[1]BS!$N$83</f>
        <v>0</v>
      </c>
      <c r="V34" s="7"/>
      <c r="W34" s="7">
        <f>+W32-[1]BS!$N$84</f>
        <v>0</v>
      </c>
      <c r="X34" s="7"/>
      <c r="Y34" s="43"/>
      <c r="Z34" s="5"/>
      <c r="AA34" s="70"/>
      <c r="AF34" s="76"/>
    </row>
    <row r="58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Y6:Y7"/>
    <mergeCell ref="A1:Y1"/>
    <mergeCell ref="A2:Y2"/>
    <mergeCell ref="A3:Y3"/>
    <mergeCell ref="A4:Y4"/>
    <mergeCell ref="K6:O7"/>
  </mergeCells>
  <printOptions horizontalCentered="1"/>
  <pageMargins left="0.43307086614173229" right="0.19685039370078741" top="0.6692913385826772" bottom="0.23622047244094491" header="0.39370078740157483" footer="0.23622047244094491"/>
  <pageSetup paperSize="9" scale="52" firstPageNumber="9" orientation="landscape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  <ignoredErrors>
    <ignoredError sqref="U15 E21 G21 I21 K21 M21 Q2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  <pageSetUpPr fitToPage="1"/>
  </sheetPr>
  <dimension ref="A1:Z51"/>
  <sheetViews>
    <sheetView view="pageBreakPreview" topLeftCell="A19" zoomScale="60" zoomScaleNormal="70" workbookViewId="0">
      <selection activeCell="Q17" sqref="Q17"/>
    </sheetView>
  </sheetViews>
  <sheetFormatPr defaultColWidth="9.1796875" defaultRowHeight="21.5"/>
  <cols>
    <col min="1" max="1" width="3.1796875" style="61" customWidth="1"/>
    <col min="2" max="2" width="3.54296875" style="61" customWidth="1"/>
    <col min="3" max="3" width="35.81640625" style="61" customWidth="1"/>
    <col min="4" max="4" width="9.1796875" style="61" customWidth="1"/>
    <col min="5" max="5" width="14.81640625" style="5" bestFit="1" customWidth="1"/>
    <col min="6" max="6" width="1.54296875" style="5" customWidth="1"/>
    <col min="7" max="7" width="16.7265625" style="5" customWidth="1"/>
    <col min="8" max="8" width="1.54296875" style="5" customWidth="1"/>
    <col min="9" max="9" width="19.453125" style="5" bestFit="1" customWidth="1"/>
    <col min="10" max="10" width="1.54296875" style="5" customWidth="1"/>
    <col min="11" max="11" width="19.453125" style="5" customWidth="1"/>
    <col min="12" max="12" width="1.453125" style="5" customWidth="1"/>
    <col min="13" max="13" width="16.54296875" style="5" customWidth="1"/>
    <col min="14" max="14" width="1.54296875" style="5" customWidth="1"/>
    <col min="15" max="15" width="16.54296875" style="5" customWidth="1"/>
    <col min="16" max="16" width="1.81640625" style="5" customWidth="1"/>
    <col min="17" max="17" width="28.7265625" style="5" customWidth="1"/>
    <col min="18" max="18" width="1.453125" style="5" customWidth="1"/>
    <col min="19" max="19" width="18.453125" style="5" customWidth="1"/>
    <col min="20" max="20" width="15.453125" style="61" bestFit="1" customWidth="1"/>
    <col min="21" max="21" width="11.54296875" style="61" bestFit="1" customWidth="1"/>
    <col min="22" max="16384" width="9.1796875" style="61"/>
  </cols>
  <sheetData>
    <row r="1" spans="1:26" s="57" customFormat="1" ht="22">
      <c r="A1" s="132" t="s">
        <v>0</v>
      </c>
      <c r="B1" s="132"/>
      <c r="C1" s="132"/>
      <c r="D1" s="132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</row>
    <row r="2" spans="1:26" s="57" customFormat="1" ht="22">
      <c r="A2" s="133" t="s">
        <v>139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</row>
    <row r="3" spans="1:26" s="57" customFormat="1" ht="22">
      <c r="A3" s="132" t="str">
        <f>+'CE-Conso'!A3:Y3</f>
        <v>สำหรับปีสิ้นสุดวันที่ 31 ธันวาคม 2567</v>
      </c>
      <c r="B3" s="132"/>
      <c r="C3" s="132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</row>
    <row r="4" spans="1:26" s="57" customFormat="1" ht="22">
      <c r="A4" s="132" t="s">
        <v>2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</row>
    <row r="5" spans="1:26" s="57" customFormat="1" ht="22">
      <c r="A5" s="55"/>
      <c r="B5" s="55"/>
      <c r="C5" s="55"/>
      <c r="D5" s="55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3" t="s">
        <v>144</v>
      </c>
    </row>
    <row r="6" spans="1:26" ht="22">
      <c r="A6" s="58"/>
      <c r="B6" s="58"/>
      <c r="C6" s="58"/>
      <c r="D6" s="58"/>
      <c r="E6" s="47" t="s">
        <v>47</v>
      </c>
      <c r="F6" s="47"/>
      <c r="G6" s="47" t="s">
        <v>48</v>
      </c>
      <c r="H6" s="47"/>
      <c r="I6" s="135" t="s">
        <v>27</v>
      </c>
      <c r="J6" s="135"/>
      <c r="K6" s="135"/>
      <c r="L6" s="135"/>
      <c r="M6" s="135"/>
      <c r="N6" s="47"/>
      <c r="O6" s="47" t="s">
        <v>90</v>
      </c>
      <c r="P6" s="47"/>
      <c r="Q6" s="77" t="s">
        <v>92</v>
      </c>
      <c r="R6" s="47"/>
      <c r="S6" s="130" t="s">
        <v>46</v>
      </c>
    </row>
    <row r="7" spans="1:26" ht="22">
      <c r="E7" s="7" t="s">
        <v>50</v>
      </c>
      <c r="F7" s="7"/>
      <c r="G7" s="7" t="s">
        <v>51</v>
      </c>
      <c r="H7" s="7"/>
      <c r="I7" s="136"/>
      <c r="J7" s="136"/>
      <c r="K7" s="136"/>
      <c r="L7" s="136"/>
      <c r="M7" s="136"/>
      <c r="N7" s="7"/>
      <c r="O7" s="7"/>
      <c r="P7" s="7"/>
      <c r="Q7" s="78" t="s">
        <v>93</v>
      </c>
      <c r="R7" s="7"/>
      <c r="S7" s="131"/>
    </row>
    <row r="8" spans="1:26" ht="22">
      <c r="E8" s="7"/>
      <c r="F8" s="7"/>
      <c r="G8" s="7"/>
      <c r="H8" s="7"/>
      <c r="I8" s="7" t="s">
        <v>54</v>
      </c>
      <c r="J8" s="7"/>
      <c r="K8" s="7" t="s">
        <v>54</v>
      </c>
      <c r="L8" s="7"/>
      <c r="M8" s="7" t="s">
        <v>55</v>
      </c>
      <c r="N8" s="7"/>
      <c r="O8" s="7"/>
      <c r="P8" s="7"/>
      <c r="Q8" s="62" t="s">
        <v>108</v>
      </c>
      <c r="R8" s="7"/>
      <c r="S8" s="63"/>
    </row>
    <row r="9" spans="1:26" ht="23.25" customHeight="1">
      <c r="E9" s="6"/>
      <c r="F9" s="7"/>
      <c r="G9" s="6"/>
      <c r="H9" s="7"/>
      <c r="I9" s="7" t="s">
        <v>57</v>
      </c>
      <c r="J9" s="7"/>
      <c r="K9" s="7" t="s">
        <v>91</v>
      </c>
      <c r="L9" s="7"/>
      <c r="M9" s="7"/>
      <c r="N9" s="7"/>
      <c r="O9" s="7"/>
      <c r="P9" s="7"/>
      <c r="Q9" s="7" t="s">
        <v>109</v>
      </c>
      <c r="R9" s="7"/>
      <c r="S9" s="7"/>
    </row>
    <row r="10" spans="1:26" ht="23.25" customHeight="1"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 t="s">
        <v>110</v>
      </c>
      <c r="R10" s="7"/>
      <c r="S10" s="7"/>
    </row>
    <row r="11" spans="1:26" ht="23.25" customHeight="1"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 t="s">
        <v>112</v>
      </c>
      <c r="R11" s="7"/>
      <c r="S11" s="7"/>
    </row>
    <row r="12" spans="1:26" ht="22">
      <c r="A12" s="64"/>
      <c r="B12" s="64"/>
      <c r="C12" s="64"/>
      <c r="D12" s="65" t="s">
        <v>3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 t="s">
        <v>111</v>
      </c>
      <c r="R12" s="49"/>
      <c r="S12" s="49"/>
    </row>
    <row r="13" spans="1:26"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Z13" s="68"/>
    </row>
    <row r="14" spans="1:26">
      <c r="A14" s="66" t="s">
        <v>115</v>
      </c>
      <c r="B14" s="66"/>
      <c r="C14" s="66"/>
      <c r="E14" s="8">
        <v>300000000</v>
      </c>
      <c r="F14" s="8"/>
      <c r="G14" s="8">
        <v>1092894156.6300001</v>
      </c>
      <c r="H14" s="8"/>
      <c r="I14" s="8">
        <v>30000000</v>
      </c>
      <c r="J14" s="8"/>
      <c r="K14" s="8">
        <v>21676000</v>
      </c>
      <c r="L14" s="8"/>
      <c r="M14" s="8">
        <v>360371630.12999988</v>
      </c>
      <c r="N14" s="8"/>
      <c r="O14" s="8">
        <v>-21676000</v>
      </c>
      <c r="P14" s="8"/>
      <c r="Q14" s="8">
        <v>255362158.40000001</v>
      </c>
      <c r="R14" s="8"/>
      <c r="S14" s="8">
        <f>SUM(E14:Q14)</f>
        <v>2038627945.1600001</v>
      </c>
      <c r="T14" s="67"/>
      <c r="Z14" s="68"/>
    </row>
    <row r="15" spans="1:26">
      <c r="A15" s="66" t="s">
        <v>172</v>
      </c>
      <c r="B15" s="66"/>
      <c r="C15" s="66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Z15" s="68"/>
    </row>
    <row r="16" spans="1:26">
      <c r="A16" s="66"/>
      <c r="B16" s="66" t="s">
        <v>145</v>
      </c>
      <c r="C16" s="66"/>
      <c r="D16" s="69">
        <v>30</v>
      </c>
      <c r="E16" s="8">
        <v>0</v>
      </c>
      <c r="F16" s="8"/>
      <c r="G16" s="8">
        <v>0</v>
      </c>
      <c r="H16" s="8"/>
      <c r="I16" s="8">
        <v>0</v>
      </c>
      <c r="J16" s="8"/>
      <c r="K16" s="8">
        <v>0</v>
      </c>
      <c r="L16" s="8"/>
      <c r="M16" s="79">
        <f>+'CE-Conso'!O15</f>
        <v>-434085775</v>
      </c>
      <c r="N16" s="8"/>
      <c r="O16" s="8">
        <v>0</v>
      </c>
      <c r="P16" s="8"/>
      <c r="Q16" s="8">
        <v>0</v>
      </c>
      <c r="R16" s="8"/>
      <c r="S16" s="8">
        <f>SUM(E16:Q16)</f>
        <v>-434085775</v>
      </c>
      <c r="Z16" s="68"/>
    </row>
    <row r="17" spans="1:26">
      <c r="B17" s="61" t="s">
        <v>170</v>
      </c>
      <c r="E17" s="8">
        <v>0</v>
      </c>
      <c r="F17" s="8"/>
      <c r="G17" s="8">
        <v>0</v>
      </c>
      <c r="H17" s="8"/>
      <c r="I17" s="8">
        <v>0</v>
      </c>
      <c r="J17" s="8"/>
      <c r="K17" s="8">
        <v>0</v>
      </c>
      <c r="L17" s="8"/>
      <c r="M17" s="79">
        <f>+PL!K23+PL!K29</f>
        <v>603510650.4799999</v>
      </c>
      <c r="N17" s="8"/>
      <c r="O17" s="8">
        <v>0</v>
      </c>
      <c r="P17" s="8"/>
      <c r="Q17" s="8">
        <f>+PL!K27</f>
        <v>-180000000</v>
      </c>
      <c r="R17" s="8"/>
      <c r="S17" s="8">
        <f>SUM(E17:Q17)</f>
        <v>423510650.4799999</v>
      </c>
      <c r="T17" s="67">
        <f>+S17-PL!K33</f>
        <v>0</v>
      </c>
      <c r="Z17" s="68"/>
    </row>
    <row r="18" spans="1:26">
      <c r="B18" s="61" t="s">
        <v>171</v>
      </c>
      <c r="E18" s="71">
        <f>SUM(E16:E17)</f>
        <v>0</v>
      </c>
      <c r="F18" s="71"/>
      <c r="G18" s="71">
        <f>SUM(G16:G17)</f>
        <v>0</v>
      </c>
      <c r="H18" s="71"/>
      <c r="I18" s="71">
        <f>SUM(I16:I17)</f>
        <v>0</v>
      </c>
      <c r="J18" s="71"/>
      <c r="K18" s="71">
        <f>SUM(K16:K17)</f>
        <v>0</v>
      </c>
      <c r="L18" s="71"/>
      <c r="M18" s="71">
        <f>SUM(M16:M17)</f>
        <v>169424875.4799999</v>
      </c>
      <c r="N18" s="71"/>
      <c r="O18" s="71">
        <f>SUM(O16:O17)</f>
        <v>0</v>
      </c>
      <c r="P18" s="71"/>
      <c r="Q18" s="71">
        <f>SUM(Q16:Q17)</f>
        <v>-180000000</v>
      </c>
      <c r="R18" s="71"/>
      <c r="S18" s="71">
        <f>SUM(S16:S17)</f>
        <v>-10575124.5200001</v>
      </c>
      <c r="T18" s="67"/>
      <c r="Z18" s="68"/>
    </row>
    <row r="19" spans="1:26">
      <c r="A19" s="66" t="s">
        <v>166</v>
      </c>
      <c r="B19" s="66"/>
      <c r="C19" s="73"/>
      <c r="E19" s="71">
        <f>E14+E18</f>
        <v>300000000</v>
      </c>
      <c r="F19" s="71"/>
      <c r="G19" s="71">
        <f>G14+G18</f>
        <v>1092894156.6300001</v>
      </c>
      <c r="H19" s="71"/>
      <c r="I19" s="71">
        <f>I14+I18</f>
        <v>30000000</v>
      </c>
      <c r="J19" s="71"/>
      <c r="K19" s="71">
        <f>K14+K18</f>
        <v>21676000</v>
      </c>
      <c r="L19" s="71"/>
      <c r="M19" s="71">
        <f>M14+M18</f>
        <v>529796505.60999978</v>
      </c>
      <c r="N19" s="71"/>
      <c r="O19" s="71">
        <f>O14+O18</f>
        <v>-21676000</v>
      </c>
      <c r="P19" s="71"/>
      <c r="Q19" s="71">
        <f>Q14+Q18</f>
        <v>75362158.400000006</v>
      </c>
      <c r="R19" s="71"/>
      <c r="S19" s="71">
        <f>S14+S18</f>
        <v>2028052820.6399999</v>
      </c>
      <c r="T19" s="67">
        <f>+S19-BS!O76</f>
        <v>0</v>
      </c>
      <c r="Z19" s="68"/>
    </row>
    <row r="20" spans="1:26">
      <c r="A20" s="66" t="s">
        <v>172</v>
      </c>
      <c r="B20" s="66"/>
      <c r="C20" s="66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Z20" s="68"/>
    </row>
    <row r="21" spans="1:26">
      <c r="A21" s="66"/>
      <c r="B21" s="66" t="s">
        <v>145</v>
      </c>
      <c r="C21" s="66"/>
      <c r="D21" s="69">
        <v>30</v>
      </c>
      <c r="E21" s="8">
        <v>0</v>
      </c>
      <c r="F21" s="8"/>
      <c r="G21" s="8">
        <v>0</v>
      </c>
      <c r="H21" s="8"/>
      <c r="I21" s="8">
        <v>0</v>
      </c>
      <c r="J21" s="8"/>
      <c r="K21" s="8">
        <v>0</v>
      </c>
      <c r="L21" s="8"/>
      <c r="M21" s="8">
        <f>+'CE-Conso'!O24</f>
        <v>-223222825</v>
      </c>
      <c r="N21" s="8"/>
      <c r="O21" s="8">
        <v>0</v>
      </c>
      <c r="P21" s="8"/>
      <c r="Q21" s="8">
        <v>0</v>
      </c>
      <c r="R21" s="8"/>
      <c r="S21" s="8">
        <f>SUM(E21:Q21)</f>
        <v>-223222825</v>
      </c>
      <c r="T21" s="67"/>
      <c r="Z21" s="68"/>
    </row>
    <row r="22" spans="1:26">
      <c r="B22" s="66" t="s">
        <v>170</v>
      </c>
      <c r="E22" s="8">
        <v>0</v>
      </c>
      <c r="F22" s="8"/>
      <c r="G22" s="8">
        <v>0</v>
      </c>
      <c r="H22" s="8"/>
      <c r="I22" s="8">
        <v>0</v>
      </c>
      <c r="J22" s="8"/>
      <c r="K22" s="8">
        <v>0</v>
      </c>
      <c r="L22" s="8"/>
      <c r="M22" s="8">
        <f>+PL!I23+PL!I29</f>
        <v>604219499.70000017</v>
      </c>
      <c r="N22" s="8"/>
      <c r="O22" s="8">
        <v>0</v>
      </c>
      <c r="P22" s="8"/>
      <c r="Q22" s="8">
        <f>+PL!I27</f>
        <v>-131394015.49000001</v>
      </c>
      <c r="R22" s="8"/>
      <c r="S22" s="8">
        <f>SUM(E22:Q22)</f>
        <v>472825484.21000016</v>
      </c>
      <c r="T22" s="67">
        <f>+S22-PL!I33</f>
        <v>0</v>
      </c>
      <c r="Z22" s="68"/>
    </row>
    <row r="23" spans="1:26">
      <c r="A23" s="66"/>
      <c r="B23" s="66" t="s">
        <v>90</v>
      </c>
      <c r="C23" s="66"/>
      <c r="D23" s="69">
        <v>26</v>
      </c>
      <c r="E23" s="8">
        <v>0</v>
      </c>
      <c r="F23" s="8"/>
      <c r="G23" s="8">
        <v>0</v>
      </c>
      <c r="H23" s="8"/>
      <c r="I23" s="8">
        <v>0</v>
      </c>
      <c r="J23" s="8"/>
      <c r="K23" s="8">
        <v>0</v>
      </c>
      <c r="L23" s="8"/>
      <c r="M23" s="8">
        <v>0</v>
      </c>
      <c r="N23" s="8"/>
      <c r="O23" s="8">
        <v>-149241510</v>
      </c>
      <c r="P23" s="8"/>
      <c r="Q23" s="8">
        <v>0</v>
      </c>
      <c r="R23" s="8"/>
      <c r="S23" s="8">
        <f>SUM(E23:Q23)</f>
        <v>-149241510</v>
      </c>
      <c r="Z23" s="68"/>
    </row>
    <row r="24" spans="1:26">
      <c r="A24" s="66"/>
      <c r="B24" s="66" t="s">
        <v>194</v>
      </c>
      <c r="C24" s="66"/>
      <c r="D24" s="69">
        <v>26</v>
      </c>
      <c r="E24" s="8">
        <v>0</v>
      </c>
      <c r="F24" s="8"/>
      <c r="G24" s="8">
        <v>0</v>
      </c>
      <c r="H24" s="8"/>
      <c r="I24" s="8">
        <v>0</v>
      </c>
      <c r="J24" s="8"/>
      <c r="K24" s="8">
        <v>149241510</v>
      </c>
      <c r="L24" s="8"/>
      <c r="M24" s="8">
        <f>-K24</f>
        <v>-149241510</v>
      </c>
      <c r="N24" s="8"/>
      <c r="O24" s="8">
        <v>0</v>
      </c>
      <c r="P24" s="8"/>
      <c r="Q24" s="8">
        <v>0</v>
      </c>
      <c r="R24" s="8"/>
      <c r="S24" s="8">
        <f>SUM(E24:Q24)</f>
        <v>0</v>
      </c>
      <c r="Z24" s="68"/>
    </row>
    <row r="25" spans="1:26">
      <c r="B25" s="61" t="s">
        <v>171</v>
      </c>
      <c r="E25" s="71">
        <f>SUM(E21:E24)</f>
        <v>0</v>
      </c>
      <c r="F25" s="71"/>
      <c r="G25" s="71">
        <f>SUM(G21:G24)</f>
        <v>0</v>
      </c>
      <c r="H25" s="71"/>
      <c r="I25" s="71">
        <f>SUM(I21:I24)</f>
        <v>0</v>
      </c>
      <c r="J25" s="71"/>
      <c r="K25" s="71">
        <f>SUM(K21:K24)</f>
        <v>149241510</v>
      </c>
      <c r="L25" s="71"/>
      <c r="M25" s="71">
        <f>SUM(M21:M24)</f>
        <v>231755164.70000017</v>
      </c>
      <c r="N25" s="71"/>
      <c r="O25" s="71">
        <f>SUM(O21:O24)</f>
        <v>-149241510</v>
      </c>
      <c r="P25" s="71"/>
      <c r="Q25" s="71">
        <f>SUM(Q21:Q24)</f>
        <v>-131394015.49000001</v>
      </c>
      <c r="R25" s="71"/>
      <c r="S25" s="71">
        <f>SUM(S21:S24)</f>
        <v>100361149.21000016</v>
      </c>
      <c r="T25" s="70"/>
      <c r="Z25" s="68"/>
    </row>
    <row r="26" spans="1:26" ht="22" thickBot="1">
      <c r="A26" s="66" t="s">
        <v>165</v>
      </c>
      <c r="B26" s="66"/>
      <c r="C26" s="66"/>
      <c r="E26" s="72">
        <f>+E19+E25</f>
        <v>300000000</v>
      </c>
      <c r="F26" s="72"/>
      <c r="G26" s="72">
        <f>+G19+G25</f>
        <v>1092894156.6300001</v>
      </c>
      <c r="H26" s="72"/>
      <c r="I26" s="72">
        <f>+I19+I25</f>
        <v>30000000</v>
      </c>
      <c r="J26" s="72"/>
      <c r="K26" s="72">
        <f>+K19+K25</f>
        <v>170917510</v>
      </c>
      <c r="L26" s="72"/>
      <c r="M26" s="72">
        <f>+M19+M25</f>
        <v>761551670.30999994</v>
      </c>
      <c r="N26" s="72"/>
      <c r="O26" s="72">
        <f>+O19+O25</f>
        <v>-170917510</v>
      </c>
      <c r="P26" s="72"/>
      <c r="Q26" s="72">
        <f>+Q19+Q25</f>
        <v>-56031857.090000004</v>
      </c>
      <c r="R26" s="72"/>
      <c r="S26" s="72">
        <f>+S19+S25</f>
        <v>2128413969.8499999</v>
      </c>
      <c r="T26" s="67">
        <f>+S26-BS!M76</f>
        <v>0</v>
      </c>
      <c r="Z26" s="68"/>
    </row>
    <row r="27" spans="1:26" ht="22.5" thickTop="1">
      <c r="A27" s="74"/>
      <c r="B27" s="74"/>
      <c r="C27" s="74"/>
      <c r="E27" s="7"/>
      <c r="F27" s="8"/>
      <c r="G27" s="7"/>
      <c r="H27" s="8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Z27" s="76"/>
    </row>
    <row r="28" spans="1:26" ht="22">
      <c r="S28" s="43"/>
    </row>
    <row r="29" spans="1:26">
      <c r="S29" s="5">
        <f>+S26-[1]BS!$C$83</f>
        <v>0</v>
      </c>
    </row>
    <row r="51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6:M7"/>
    <mergeCell ref="S6:S7"/>
  </mergeCells>
  <printOptions horizontalCentered="1"/>
  <pageMargins left="0.51181102362204722" right="0.19685039370078741" top="0.6692913385826772" bottom="0.23622047244094491" header="0.39370078740157483" footer="0.23622047244094491"/>
  <pageSetup paperSize="9" scale="70" firstPageNumber="10" orientation="landscape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CC"/>
  </sheetPr>
  <dimension ref="A1:P291"/>
  <sheetViews>
    <sheetView view="pageBreakPreview" topLeftCell="A73" zoomScale="60" zoomScaleNormal="70" workbookViewId="0">
      <selection activeCell="Q11" sqref="Q11"/>
    </sheetView>
  </sheetViews>
  <sheetFormatPr defaultColWidth="9.1796875" defaultRowHeight="21.5"/>
  <cols>
    <col min="1" max="1" width="2.54296875" style="4" customWidth="1"/>
    <col min="2" max="2" width="2" style="4" customWidth="1"/>
    <col min="3" max="3" width="2.54296875" style="4" customWidth="1"/>
    <col min="4" max="4" width="55.81640625" style="4" customWidth="1"/>
    <col min="5" max="5" width="9.54296875" style="34" bestFit="1" customWidth="1"/>
    <col min="6" max="6" width="17.453125" style="5" customWidth="1"/>
    <col min="7" max="7" width="1.1796875" style="6" customWidth="1"/>
    <col min="8" max="8" width="17.54296875" style="5" customWidth="1"/>
    <col min="9" max="9" width="1.1796875" style="6" customWidth="1"/>
    <col min="10" max="10" width="16.81640625" style="5" customWidth="1"/>
    <col min="11" max="11" width="1.1796875" style="6" customWidth="1"/>
    <col min="12" max="12" width="16.81640625" style="5" customWidth="1"/>
    <col min="13" max="13" width="9.81640625" style="4" bestFit="1" customWidth="1"/>
    <col min="14" max="14" width="15" style="5" bestFit="1" customWidth="1"/>
    <col min="15" max="15" width="16.1796875" style="4" bestFit="1" customWidth="1"/>
    <col min="16" max="16384" width="9.1796875" style="4"/>
  </cols>
  <sheetData>
    <row r="1" spans="1:15" ht="22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5" ht="22">
      <c r="A2" s="124" t="s">
        <v>58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5" ht="22">
      <c r="A3" s="137" t="str">
        <f>+'CE-Conso'!A3:Y3</f>
        <v>สำหรับปีสิ้นสุดวันที่ 31 ธันวาคม 2567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5" ht="22">
      <c r="A4" s="80"/>
      <c r="B4" s="81"/>
      <c r="C4" s="81"/>
      <c r="D4" s="81"/>
      <c r="E4" s="82"/>
      <c r="F4" s="7"/>
      <c r="G4" s="83"/>
      <c r="H4" s="7"/>
      <c r="I4" s="83"/>
      <c r="J4" s="3"/>
      <c r="K4" s="83"/>
      <c r="L4" s="3" t="s">
        <v>144</v>
      </c>
    </row>
    <row r="5" spans="1:15" ht="22">
      <c r="A5" s="84"/>
      <c r="B5" s="84"/>
      <c r="C5" s="84"/>
      <c r="D5" s="84"/>
      <c r="E5" s="85"/>
      <c r="F5" s="139" t="s">
        <v>1</v>
      </c>
      <c r="G5" s="139"/>
      <c r="H5" s="139"/>
      <c r="I5" s="44"/>
      <c r="J5" s="139" t="s">
        <v>2</v>
      </c>
      <c r="K5" s="139"/>
      <c r="L5" s="139"/>
    </row>
    <row r="6" spans="1:15" ht="22">
      <c r="A6" s="48"/>
      <c r="B6" s="86"/>
      <c r="C6" s="86"/>
      <c r="D6" s="86"/>
      <c r="E6" s="87" t="s">
        <v>3</v>
      </c>
      <c r="F6" s="49" t="str">
        <f>+PL!E6</f>
        <v>2567</v>
      </c>
      <c r="G6" s="50"/>
      <c r="H6" s="88" t="str">
        <f>+PL!G6</f>
        <v>2566</v>
      </c>
      <c r="I6" s="50"/>
      <c r="J6" s="49" t="str">
        <f>+F6</f>
        <v>2567</v>
      </c>
      <c r="K6" s="50"/>
      <c r="L6" s="88" t="str">
        <f>+H6</f>
        <v>2566</v>
      </c>
    </row>
    <row r="7" spans="1:15" ht="8.5" customHeight="1">
      <c r="B7" s="1"/>
      <c r="C7" s="1"/>
      <c r="D7" s="1"/>
      <c r="E7" s="27"/>
      <c r="F7" s="89"/>
      <c r="G7" s="83"/>
      <c r="H7" s="89"/>
      <c r="I7" s="83"/>
      <c r="J7" s="89"/>
      <c r="K7" s="83"/>
      <c r="L7" s="89"/>
    </row>
    <row r="8" spans="1:15">
      <c r="A8" s="1" t="s">
        <v>59</v>
      </c>
      <c r="D8" s="1"/>
      <c r="E8" s="27"/>
      <c r="F8" s="31"/>
      <c r="G8" s="32"/>
      <c r="H8" s="31"/>
      <c r="I8" s="32"/>
      <c r="J8" s="31"/>
      <c r="K8" s="33"/>
      <c r="L8" s="31"/>
    </row>
    <row r="9" spans="1:15">
      <c r="B9" s="1" t="s">
        <v>148</v>
      </c>
      <c r="F9" s="5">
        <f>+PL!E21</f>
        <v>480465044.17999995</v>
      </c>
      <c r="G9" s="5"/>
      <c r="H9" s="5">
        <f>+PL!G21</f>
        <v>518938035.10999984</v>
      </c>
      <c r="I9" s="5"/>
      <c r="J9" s="5">
        <f>+PL!I21</f>
        <v>592197861.33000016</v>
      </c>
      <c r="K9" s="5"/>
      <c r="L9" s="5">
        <f>+PL!K21</f>
        <v>704462972.08999979</v>
      </c>
      <c r="O9" s="93"/>
    </row>
    <row r="10" spans="1:15">
      <c r="B10" s="4" t="s">
        <v>149</v>
      </c>
      <c r="G10" s="5"/>
      <c r="I10" s="5"/>
      <c r="K10" s="5"/>
    </row>
    <row r="11" spans="1:15">
      <c r="C11" s="4" t="s">
        <v>198</v>
      </c>
      <c r="F11" s="5">
        <v>7351082.0899999999</v>
      </c>
      <c r="G11" s="5"/>
      <c r="H11" s="5">
        <v>20720398.059999999</v>
      </c>
      <c r="I11" s="5"/>
      <c r="J11" s="5">
        <v>6348935.8599999994</v>
      </c>
      <c r="K11" s="5"/>
      <c r="L11" s="5">
        <v>9657165.5600000005</v>
      </c>
      <c r="M11" s="34"/>
      <c r="O11" s="35"/>
    </row>
    <row r="12" spans="1:15">
      <c r="C12" s="4" t="s">
        <v>199</v>
      </c>
      <c r="F12" s="5">
        <v>8588765.2599999998</v>
      </c>
      <c r="G12" s="5"/>
      <c r="H12" s="5">
        <v>0</v>
      </c>
      <c r="I12" s="5"/>
      <c r="J12" s="5">
        <v>3833763.25</v>
      </c>
      <c r="K12" s="5"/>
      <c r="L12" s="5">
        <v>0</v>
      </c>
      <c r="M12" s="34"/>
      <c r="O12" s="35"/>
    </row>
    <row r="13" spans="1:15">
      <c r="C13" s="4" t="s">
        <v>151</v>
      </c>
      <c r="F13" s="5">
        <v>22117187.52</v>
      </c>
      <c r="G13" s="5"/>
      <c r="H13" s="5">
        <v>1570726.8</v>
      </c>
      <c r="I13" s="5"/>
      <c r="J13" s="5">
        <v>19023333.120000001</v>
      </c>
      <c r="K13" s="5"/>
      <c r="L13" s="5">
        <v>1570726.8</v>
      </c>
      <c r="M13" s="34"/>
      <c r="O13" s="35"/>
    </row>
    <row r="14" spans="1:15" ht="21.65" customHeight="1">
      <c r="C14" s="4" t="s">
        <v>142</v>
      </c>
      <c r="F14" s="5">
        <v>2025491.8000000005</v>
      </c>
      <c r="G14" s="5"/>
      <c r="H14" s="5">
        <v>366235.75</v>
      </c>
      <c r="I14" s="5"/>
      <c r="J14" s="5">
        <v>1939427.21</v>
      </c>
      <c r="K14" s="5"/>
      <c r="L14" s="5">
        <v>349895.26</v>
      </c>
    </row>
    <row r="15" spans="1:15">
      <c r="C15" s="4" t="s">
        <v>83</v>
      </c>
      <c r="F15" s="5">
        <v>155955626.63000005</v>
      </c>
      <c r="G15" s="5"/>
      <c r="H15" s="5">
        <v>145470709.22</v>
      </c>
      <c r="I15" s="5"/>
      <c r="J15" s="5">
        <v>106979845.18000002</v>
      </c>
      <c r="K15" s="5"/>
      <c r="L15" s="5">
        <v>112378800.75</v>
      </c>
    </row>
    <row r="16" spans="1:15">
      <c r="C16" s="4" t="s">
        <v>84</v>
      </c>
      <c r="F16" s="5">
        <v>951359.22</v>
      </c>
      <c r="G16" s="5"/>
      <c r="H16" s="5">
        <v>103581.64</v>
      </c>
      <c r="I16" s="5"/>
      <c r="J16" s="5">
        <v>49114.200000000012</v>
      </c>
      <c r="K16" s="5"/>
      <c r="L16" s="5">
        <v>48483.28</v>
      </c>
    </row>
    <row r="17" spans="2:15">
      <c r="C17" s="4" t="s">
        <v>122</v>
      </c>
      <c r="F17" s="5">
        <v>2862646.3</v>
      </c>
      <c r="G17" s="5"/>
      <c r="H17" s="5">
        <v>2770780.73</v>
      </c>
      <c r="I17" s="5"/>
      <c r="J17" s="5">
        <v>1471957.9699999988</v>
      </c>
      <c r="K17" s="5"/>
      <c r="L17" s="5">
        <v>2011621.3500000015</v>
      </c>
    </row>
    <row r="18" spans="2:15">
      <c r="C18" s="4" t="s">
        <v>173</v>
      </c>
      <c r="F18" s="5">
        <v>0</v>
      </c>
      <c r="G18" s="5"/>
      <c r="H18" s="5">
        <v>477032</v>
      </c>
      <c r="I18" s="5"/>
      <c r="J18" s="5">
        <v>0</v>
      </c>
      <c r="K18" s="5"/>
      <c r="L18" s="5">
        <v>0</v>
      </c>
    </row>
    <row r="19" spans="2:15">
      <c r="C19" s="4" t="s">
        <v>147</v>
      </c>
      <c r="F19" s="5">
        <v>-763105.5</v>
      </c>
      <c r="G19" s="5"/>
      <c r="H19" s="5">
        <v>-505043.19</v>
      </c>
      <c r="I19" s="5"/>
      <c r="J19" s="5">
        <v>-717505.5</v>
      </c>
      <c r="K19" s="5"/>
      <c r="L19" s="5">
        <v>0</v>
      </c>
    </row>
    <row r="20" spans="2:15">
      <c r="C20" s="4" t="s">
        <v>185</v>
      </c>
      <c r="F20" s="5">
        <v>-30983.339999999967</v>
      </c>
      <c r="G20" s="5"/>
      <c r="H20" s="5">
        <v>437010.84</v>
      </c>
      <c r="I20" s="5"/>
      <c r="J20" s="5">
        <v>-222272.10000000021</v>
      </c>
      <c r="K20" s="5"/>
      <c r="L20" s="5">
        <v>457572.78000000032</v>
      </c>
    </row>
    <row r="21" spans="2:15">
      <c r="C21" s="4" t="s">
        <v>187</v>
      </c>
      <c r="F21" s="5">
        <v>696730.96</v>
      </c>
      <c r="G21" s="5"/>
      <c r="H21" s="5">
        <v>0</v>
      </c>
      <c r="I21" s="5"/>
      <c r="J21" s="5">
        <v>0</v>
      </c>
      <c r="K21" s="5"/>
      <c r="L21" s="5">
        <v>0</v>
      </c>
    </row>
    <row r="22" spans="2:15">
      <c r="C22" s="4" t="s">
        <v>60</v>
      </c>
      <c r="F22" s="5">
        <v>92642.52</v>
      </c>
      <c r="G22" s="5"/>
      <c r="H22" s="5">
        <v>0</v>
      </c>
      <c r="I22" s="5"/>
      <c r="J22" s="5">
        <v>92527.520000000019</v>
      </c>
      <c r="K22" s="5"/>
      <c r="L22" s="5">
        <v>0</v>
      </c>
    </row>
    <row r="23" spans="2:15">
      <c r="C23" s="4" t="s">
        <v>188</v>
      </c>
      <c r="F23" s="5">
        <v>1461928.5</v>
      </c>
      <c r="G23" s="5"/>
      <c r="H23" s="5">
        <v>-64847.839999999997</v>
      </c>
      <c r="I23" s="5"/>
      <c r="J23" s="5">
        <v>1461928.5</v>
      </c>
      <c r="K23" s="5"/>
      <c r="L23" s="5">
        <v>-64847.839999999997</v>
      </c>
    </row>
    <row r="24" spans="2:15">
      <c r="C24" s="4" t="s">
        <v>174</v>
      </c>
      <c r="F24" s="5">
        <v>0</v>
      </c>
      <c r="G24" s="5"/>
      <c r="H24" s="5">
        <v>18169.5</v>
      </c>
      <c r="I24" s="5"/>
      <c r="J24" s="5">
        <v>0</v>
      </c>
      <c r="K24" s="5"/>
      <c r="L24" s="5">
        <v>0</v>
      </c>
    </row>
    <row r="25" spans="2:15">
      <c r="C25" s="4" t="s">
        <v>132</v>
      </c>
      <c r="F25" s="5">
        <v>4178.38</v>
      </c>
      <c r="G25" s="5"/>
      <c r="H25" s="5">
        <v>967.47</v>
      </c>
      <c r="I25" s="5"/>
      <c r="J25" s="5">
        <v>0</v>
      </c>
      <c r="K25" s="5"/>
      <c r="L25" s="5">
        <v>0</v>
      </c>
    </row>
    <row r="26" spans="2:15">
      <c r="C26" s="4" t="s">
        <v>71</v>
      </c>
      <c r="F26" s="5">
        <v>7600071.080000001</v>
      </c>
      <c r="G26" s="5"/>
      <c r="H26" s="5">
        <v>6808121.8300000001</v>
      </c>
      <c r="I26" s="5"/>
      <c r="J26" s="5">
        <v>6680064.1300000008</v>
      </c>
      <c r="K26" s="5"/>
      <c r="L26" s="5">
        <v>6329583.5999999996</v>
      </c>
    </row>
    <row r="27" spans="2:15">
      <c r="C27" s="4" t="s">
        <v>94</v>
      </c>
      <c r="F27" s="5">
        <v>-10885600</v>
      </c>
      <c r="G27" s="5"/>
      <c r="H27" s="5">
        <v>-17236000</v>
      </c>
      <c r="I27" s="5"/>
      <c r="J27" s="5">
        <v>-106444597.59999999</v>
      </c>
      <c r="K27" s="5"/>
      <c r="L27" s="5">
        <v>-216317245</v>
      </c>
    </row>
    <row r="28" spans="2:15">
      <c r="C28" s="4" t="s">
        <v>61</v>
      </c>
      <c r="F28" s="5">
        <v>-1437699.5300000003</v>
      </c>
      <c r="G28" s="9"/>
      <c r="H28" s="9">
        <v>-1935985.65</v>
      </c>
      <c r="I28" s="9"/>
      <c r="J28" s="9">
        <v>-1416851.81</v>
      </c>
      <c r="K28" s="9"/>
      <c r="L28" s="9">
        <v>-1181455.8600000001</v>
      </c>
      <c r="M28" s="34"/>
    </row>
    <row r="29" spans="2:15">
      <c r="C29" s="4" t="s">
        <v>62</v>
      </c>
      <c r="F29" s="9">
        <v>52667323.340000004</v>
      </c>
      <c r="G29" s="9"/>
      <c r="H29" s="9">
        <v>33544043.120000001</v>
      </c>
      <c r="I29" s="9"/>
      <c r="J29" s="9">
        <v>52942705.260000005</v>
      </c>
      <c r="K29" s="9"/>
      <c r="L29" s="9">
        <v>35291041.43</v>
      </c>
      <c r="M29" s="34"/>
    </row>
    <row r="30" spans="2:15">
      <c r="B30" s="4" t="s">
        <v>63</v>
      </c>
      <c r="F30" s="28">
        <f>SUM(F9:F29)</f>
        <v>729722689.41000009</v>
      </c>
      <c r="G30" s="28"/>
      <c r="H30" s="28">
        <f>SUM(H9:H29)</f>
        <v>711483935.38999987</v>
      </c>
      <c r="I30" s="28"/>
      <c r="J30" s="28">
        <f>SUM(J9:J29)</f>
        <v>684220236.52000034</v>
      </c>
      <c r="K30" s="28"/>
      <c r="L30" s="28">
        <f>SUM(L9:L29)</f>
        <v>654994314.19999957</v>
      </c>
      <c r="M30" s="35"/>
    </row>
    <row r="31" spans="2:15">
      <c r="B31" s="4" t="s">
        <v>96</v>
      </c>
      <c r="F31" s="9"/>
      <c r="G31" s="9"/>
      <c r="H31" s="9"/>
      <c r="I31" s="9"/>
      <c r="J31" s="9"/>
      <c r="K31" s="9"/>
      <c r="L31" s="9"/>
    </row>
    <row r="32" spans="2:15">
      <c r="C32" s="4" t="s">
        <v>68</v>
      </c>
      <c r="F32" s="5">
        <v>-32910252.830000002</v>
      </c>
      <c r="G32" s="5"/>
      <c r="H32" s="5">
        <v>23946530.210000001</v>
      </c>
      <c r="I32" s="5"/>
      <c r="J32" s="5">
        <v>-30650908.98</v>
      </c>
      <c r="K32" s="5"/>
      <c r="L32" s="5">
        <v>38770797.959999993</v>
      </c>
      <c r="M32" s="34"/>
      <c r="O32" s="5"/>
    </row>
    <row r="33" spans="1:15">
      <c r="C33" s="4" t="s">
        <v>104</v>
      </c>
      <c r="F33" s="5">
        <v>-80023807.890000001</v>
      </c>
      <c r="G33" s="5"/>
      <c r="H33" s="5">
        <v>205725752.48999998</v>
      </c>
      <c r="I33" s="5"/>
      <c r="J33" s="5">
        <v>-76611521.709999993</v>
      </c>
      <c r="K33" s="5"/>
      <c r="L33" s="5">
        <v>155275736.19999999</v>
      </c>
      <c r="M33" s="34"/>
      <c r="O33" s="5"/>
    </row>
    <row r="34" spans="1:15">
      <c r="C34" s="4" t="s">
        <v>7</v>
      </c>
      <c r="F34" s="5">
        <v>-23055071.050000001</v>
      </c>
      <c r="G34" s="5"/>
      <c r="H34" s="5">
        <v>-6220852.75</v>
      </c>
      <c r="I34" s="5"/>
      <c r="J34" s="5">
        <v>-13718668.079999998</v>
      </c>
      <c r="K34" s="5"/>
      <c r="L34" s="5">
        <v>-6033910.7899999963</v>
      </c>
    </row>
    <row r="35" spans="1:15">
      <c r="C35" s="4" t="s">
        <v>8</v>
      </c>
      <c r="F35" s="5">
        <v>-708140.97</v>
      </c>
      <c r="G35" s="5"/>
      <c r="H35" s="5">
        <v>433143.31</v>
      </c>
      <c r="I35" s="5"/>
      <c r="J35" s="5">
        <v>-294405.68999999994</v>
      </c>
      <c r="K35" s="5"/>
      <c r="L35" s="5">
        <v>217785.57000000007</v>
      </c>
    </row>
    <row r="36" spans="1:15">
      <c r="C36" s="4" t="s">
        <v>15</v>
      </c>
      <c r="F36" s="5">
        <v>186544.54</v>
      </c>
      <c r="G36" s="5"/>
      <c r="H36" s="5">
        <v>-3496918.6</v>
      </c>
      <c r="I36" s="5"/>
      <c r="J36" s="5">
        <v>404779.21999999974</v>
      </c>
      <c r="K36" s="5"/>
      <c r="L36" s="5">
        <v>-601333.99999999977</v>
      </c>
    </row>
    <row r="37" spans="1:15">
      <c r="B37" s="4" t="s">
        <v>97</v>
      </c>
      <c r="F37" s="9"/>
      <c r="G37" s="9"/>
      <c r="H37" s="9"/>
      <c r="I37" s="9"/>
      <c r="J37" s="9"/>
      <c r="K37" s="9"/>
      <c r="L37" s="9"/>
      <c r="O37" s="35"/>
    </row>
    <row r="38" spans="1:15">
      <c r="C38" s="4" t="s">
        <v>69</v>
      </c>
      <c r="F38" s="9">
        <v>98728351.650000006</v>
      </c>
      <c r="G38" s="9"/>
      <c r="H38" s="9">
        <v>-19730258.879999999</v>
      </c>
      <c r="I38" s="9"/>
      <c r="J38" s="9">
        <v>15429780.969999973</v>
      </c>
      <c r="K38" s="9"/>
      <c r="L38" s="9">
        <v>1239418.08</v>
      </c>
      <c r="O38" s="34"/>
    </row>
    <row r="39" spans="1:15">
      <c r="C39" s="4" t="s">
        <v>80</v>
      </c>
      <c r="F39" s="9">
        <v>-6698777.2000000002</v>
      </c>
      <c r="G39" s="9"/>
      <c r="H39" s="9">
        <v>-3804533</v>
      </c>
      <c r="I39" s="9"/>
      <c r="J39" s="9">
        <v>-6375369</v>
      </c>
      <c r="K39" s="9"/>
      <c r="L39" s="9">
        <v>-3786555</v>
      </c>
      <c r="O39" s="34"/>
    </row>
    <row r="40" spans="1:15">
      <c r="C40" s="4" t="s">
        <v>70</v>
      </c>
      <c r="F40" s="92">
        <v>-553374.26</v>
      </c>
      <c r="G40" s="92"/>
      <c r="H40" s="92">
        <v>15891019.08</v>
      </c>
      <c r="I40" s="92"/>
      <c r="J40" s="92">
        <v>0</v>
      </c>
      <c r="K40" s="92"/>
      <c r="L40" s="92">
        <v>-1121039</v>
      </c>
      <c r="O40" s="34"/>
    </row>
    <row r="41" spans="1:15">
      <c r="B41" s="4" t="s">
        <v>98</v>
      </c>
      <c r="F41" s="28">
        <f>SUM(F30:F40)</f>
        <v>684688161.39999998</v>
      </c>
      <c r="G41" s="28"/>
      <c r="H41" s="28">
        <f>SUM(H30:H40)</f>
        <v>924227817.24999988</v>
      </c>
      <c r="I41" s="28"/>
      <c r="J41" s="28">
        <f>SUM(J30:J40)</f>
        <v>572403923.25000024</v>
      </c>
      <c r="K41" s="28"/>
      <c r="L41" s="28">
        <f>SUM(L30:L40)</f>
        <v>838955213.21999979</v>
      </c>
    </row>
    <row r="42" spans="1:15">
      <c r="C42" s="36" t="s">
        <v>64</v>
      </c>
      <c r="E42" s="24"/>
      <c r="F42" s="5">
        <v>1437699.5300000003</v>
      </c>
      <c r="G42" s="5"/>
      <c r="H42" s="5">
        <v>1131319.8799999999</v>
      </c>
      <c r="I42" s="5"/>
      <c r="J42" s="5">
        <v>618184.67000000004</v>
      </c>
      <c r="K42" s="5"/>
      <c r="L42" s="5">
        <v>504006.90000000008</v>
      </c>
      <c r="M42" s="34"/>
    </row>
    <row r="43" spans="1:15">
      <c r="C43" s="36" t="s">
        <v>75</v>
      </c>
      <c r="F43" s="9">
        <v>-102028341.80999999</v>
      </c>
      <c r="G43" s="9"/>
      <c r="H43" s="9">
        <v>-79546127.150000006</v>
      </c>
      <c r="I43" s="9"/>
      <c r="J43" s="9">
        <v>-91994622.710000008</v>
      </c>
      <c r="K43" s="9"/>
      <c r="L43" s="9">
        <v>-71232329.559999987</v>
      </c>
      <c r="M43" s="34"/>
    </row>
    <row r="44" spans="1:15">
      <c r="C44" s="36" t="s">
        <v>76</v>
      </c>
      <c r="F44" s="92">
        <v>10438635.470000001</v>
      </c>
      <c r="G44" s="92"/>
      <c r="H44" s="92">
        <v>0</v>
      </c>
      <c r="I44" s="92"/>
      <c r="J44" s="92">
        <v>0</v>
      </c>
      <c r="K44" s="92"/>
      <c r="L44" s="92">
        <v>0</v>
      </c>
      <c r="M44" s="34"/>
    </row>
    <row r="45" spans="1:15">
      <c r="A45" s="4" t="s">
        <v>99</v>
      </c>
      <c r="B45" s="36"/>
      <c r="F45" s="26">
        <f>SUM(F41:F44)</f>
        <v>594536154.59000003</v>
      </c>
      <c r="G45" s="26"/>
      <c r="H45" s="26">
        <f>SUM(H41:H44)</f>
        <v>845813009.9799999</v>
      </c>
      <c r="I45" s="26"/>
      <c r="J45" s="26">
        <f>SUM(J41:J44)</f>
        <v>481027485.21000016</v>
      </c>
      <c r="K45" s="26"/>
      <c r="L45" s="26">
        <f>SUM(L41:L44)</f>
        <v>768226890.55999982</v>
      </c>
    </row>
    <row r="46" spans="1:15">
      <c r="B46" s="36"/>
      <c r="F46" s="9"/>
      <c r="G46" s="9"/>
      <c r="H46" s="9"/>
      <c r="I46" s="9"/>
      <c r="J46" s="9"/>
      <c r="K46" s="9"/>
      <c r="L46" s="9"/>
    </row>
    <row r="47" spans="1:15">
      <c r="B47" s="36"/>
      <c r="F47" s="9"/>
      <c r="G47" s="9"/>
      <c r="H47" s="9"/>
      <c r="I47" s="9"/>
      <c r="J47" s="9"/>
      <c r="K47" s="9"/>
      <c r="L47" s="9"/>
    </row>
    <row r="48" spans="1:15">
      <c r="A48" s="4" t="s">
        <v>65</v>
      </c>
      <c r="F48" s="9"/>
      <c r="G48" s="9"/>
      <c r="H48" s="9"/>
      <c r="I48" s="9"/>
      <c r="J48" s="9"/>
      <c r="K48" s="9"/>
      <c r="L48" s="9"/>
    </row>
    <row r="49" spans="2:16">
      <c r="B49" s="37" t="s">
        <v>152</v>
      </c>
      <c r="E49" s="27"/>
      <c r="F49" s="5">
        <v>0</v>
      </c>
      <c r="G49" s="5"/>
      <c r="H49" s="5">
        <v>0</v>
      </c>
      <c r="I49" s="5"/>
      <c r="J49" s="5">
        <v>85000000</v>
      </c>
      <c r="K49" s="5"/>
      <c r="L49" s="5">
        <v>126000000</v>
      </c>
    </row>
    <row r="50" spans="2:16">
      <c r="B50" s="37" t="s">
        <v>153</v>
      </c>
      <c r="E50" s="27"/>
      <c r="F50" s="5">
        <v>0</v>
      </c>
      <c r="G50" s="5"/>
      <c r="H50" s="5">
        <v>0</v>
      </c>
      <c r="I50" s="5"/>
      <c r="J50" s="5">
        <v>-118000000</v>
      </c>
      <c r="K50" s="5"/>
      <c r="L50" s="5">
        <v>-126000000</v>
      </c>
    </row>
    <row r="51" spans="2:16">
      <c r="B51" s="37" t="s">
        <v>128</v>
      </c>
      <c r="E51" s="27"/>
      <c r="F51" s="5">
        <v>0</v>
      </c>
      <c r="G51" s="5"/>
      <c r="H51" s="5">
        <v>75000000</v>
      </c>
      <c r="I51" s="5"/>
      <c r="J51" s="5">
        <v>0</v>
      </c>
      <c r="K51" s="5"/>
      <c r="L51" s="5">
        <v>0</v>
      </c>
    </row>
    <row r="52" spans="2:16">
      <c r="B52" s="37" t="s">
        <v>124</v>
      </c>
      <c r="F52" s="5">
        <v>0</v>
      </c>
      <c r="G52" s="5"/>
      <c r="H52" s="5">
        <v>-75000000</v>
      </c>
      <c r="I52" s="5"/>
      <c r="J52" s="5">
        <v>0</v>
      </c>
      <c r="K52" s="5"/>
      <c r="L52" s="5">
        <v>0</v>
      </c>
    </row>
    <row r="53" spans="2:16">
      <c r="B53" s="37" t="s">
        <v>129</v>
      </c>
      <c r="F53" s="5">
        <v>3971959.59</v>
      </c>
      <c r="G53" s="5"/>
      <c r="H53" s="5">
        <v>-39997.440000000002</v>
      </c>
      <c r="I53" s="5"/>
      <c r="J53" s="5">
        <v>0</v>
      </c>
      <c r="K53" s="5"/>
      <c r="L53" s="5">
        <v>0</v>
      </c>
    </row>
    <row r="54" spans="2:16">
      <c r="B54" s="37" t="s">
        <v>157</v>
      </c>
      <c r="F54" s="5">
        <v>0</v>
      </c>
      <c r="G54" s="5"/>
      <c r="H54" s="5">
        <v>-41666660</v>
      </c>
      <c r="I54" s="5"/>
      <c r="J54" s="5">
        <v>0</v>
      </c>
      <c r="K54" s="5"/>
      <c r="L54" s="5">
        <v>-41666660</v>
      </c>
    </row>
    <row r="55" spans="2:16">
      <c r="B55" s="37" t="s">
        <v>133</v>
      </c>
      <c r="F55" s="5">
        <v>0</v>
      </c>
      <c r="G55" s="5"/>
      <c r="H55" s="5">
        <v>0</v>
      </c>
      <c r="I55" s="5"/>
      <c r="J55" s="5">
        <v>-297406900</v>
      </c>
      <c r="K55" s="5"/>
      <c r="L55" s="5">
        <v>-552566610</v>
      </c>
    </row>
    <row r="56" spans="2:16" hidden="1">
      <c r="B56" s="37" t="s">
        <v>160</v>
      </c>
      <c r="F56" s="5">
        <v>0</v>
      </c>
      <c r="G56" s="5"/>
      <c r="H56" s="5">
        <v>0</v>
      </c>
      <c r="I56" s="5"/>
      <c r="J56" s="5">
        <v>0</v>
      </c>
      <c r="K56" s="5"/>
    </row>
    <row r="57" spans="2:16" ht="22.5">
      <c r="B57" s="91" t="s">
        <v>146</v>
      </c>
      <c r="F57" s="5">
        <v>0</v>
      </c>
      <c r="G57" s="5"/>
      <c r="H57" s="5">
        <v>0</v>
      </c>
      <c r="I57" s="5"/>
      <c r="J57" s="5">
        <v>0</v>
      </c>
      <c r="K57" s="5"/>
      <c r="L57" s="5">
        <v>1349980</v>
      </c>
    </row>
    <row r="58" spans="2:16">
      <c r="B58" s="4" t="s">
        <v>134</v>
      </c>
      <c r="E58" s="27"/>
      <c r="F58" s="5">
        <v>-672524700.88</v>
      </c>
      <c r="G58" s="5"/>
      <c r="H58" s="5">
        <v>-653254626.98000002</v>
      </c>
      <c r="I58" s="5"/>
      <c r="J58" s="5">
        <v>-129696966.68000001</v>
      </c>
      <c r="K58" s="5"/>
      <c r="L58" s="5">
        <v>-71044581.859999999</v>
      </c>
      <c r="O58" s="27"/>
      <c r="P58" s="34"/>
    </row>
    <row r="59" spans="2:16">
      <c r="B59" s="4" t="s">
        <v>175</v>
      </c>
      <c r="E59" s="27"/>
      <c r="F59" s="5">
        <v>0</v>
      </c>
      <c r="G59" s="5"/>
      <c r="H59" s="5">
        <v>-42000</v>
      </c>
      <c r="I59" s="5"/>
      <c r="J59" s="5">
        <v>0</v>
      </c>
      <c r="K59" s="5"/>
      <c r="L59" s="5">
        <v>-42000</v>
      </c>
      <c r="O59" s="27"/>
      <c r="P59" s="34"/>
    </row>
    <row r="60" spans="2:16">
      <c r="B60" s="4" t="s">
        <v>130</v>
      </c>
      <c r="E60" s="27"/>
      <c r="F60" s="5">
        <v>-54767917.420000002</v>
      </c>
      <c r="G60" s="5"/>
      <c r="H60" s="5">
        <v>-9585178.4600000009</v>
      </c>
      <c r="I60" s="5"/>
      <c r="J60" s="5">
        <v>-11722089.640000001</v>
      </c>
      <c r="K60" s="5"/>
      <c r="L60" s="5">
        <v>-7399093.2599999979</v>
      </c>
      <c r="O60" s="27"/>
      <c r="P60" s="34"/>
    </row>
    <row r="61" spans="2:16">
      <c r="B61" s="4" t="s">
        <v>72</v>
      </c>
      <c r="F61" s="9">
        <v>447799.17000000004</v>
      </c>
      <c r="G61" s="9"/>
      <c r="H61" s="9">
        <v>577379.31000000006</v>
      </c>
      <c r="I61" s="9"/>
      <c r="J61" s="9">
        <v>637383.19000000006</v>
      </c>
      <c r="K61" s="9"/>
      <c r="L61" s="9">
        <v>262616.83</v>
      </c>
      <c r="O61" s="34"/>
    </row>
    <row r="62" spans="2:16">
      <c r="B62" s="4" t="s">
        <v>135</v>
      </c>
      <c r="E62" s="27"/>
      <c r="F62" s="5">
        <v>-15922470</v>
      </c>
      <c r="G62" s="5"/>
      <c r="H62" s="5">
        <v>-3992088</v>
      </c>
      <c r="I62" s="5"/>
      <c r="J62" s="5">
        <v>-3391525</v>
      </c>
      <c r="K62" s="5"/>
      <c r="L62" s="5">
        <v>-564450</v>
      </c>
    </row>
    <row r="63" spans="2:16">
      <c r="B63" s="36" t="s">
        <v>107</v>
      </c>
      <c r="E63" s="27"/>
      <c r="F63" s="5">
        <v>0</v>
      </c>
      <c r="G63" s="5"/>
      <c r="H63" s="5">
        <v>-1778800</v>
      </c>
      <c r="I63" s="5"/>
      <c r="J63" s="5">
        <v>0</v>
      </c>
      <c r="K63" s="5"/>
      <c r="L63" s="5">
        <v>-1778800</v>
      </c>
      <c r="M63" s="34"/>
    </row>
    <row r="64" spans="2:16">
      <c r="B64" s="4" t="s">
        <v>95</v>
      </c>
      <c r="E64" s="24"/>
      <c r="F64" s="5">
        <v>10885600</v>
      </c>
      <c r="G64" s="5"/>
      <c r="H64" s="5">
        <v>17236000</v>
      </c>
      <c r="I64" s="5"/>
      <c r="J64" s="5">
        <v>106444597.59999999</v>
      </c>
      <c r="K64" s="5"/>
      <c r="L64" s="5">
        <v>216317245</v>
      </c>
      <c r="O64" s="34"/>
    </row>
    <row r="65" spans="1:15">
      <c r="B65" s="36" t="s">
        <v>73</v>
      </c>
      <c r="E65" s="27"/>
      <c r="F65" s="5">
        <v>0</v>
      </c>
      <c r="G65" s="5"/>
      <c r="H65" s="5">
        <v>804665.77</v>
      </c>
      <c r="I65" s="5"/>
      <c r="J65" s="5">
        <v>766817.82</v>
      </c>
      <c r="K65" s="5"/>
      <c r="L65" s="5">
        <v>677448.96</v>
      </c>
      <c r="M65" s="34"/>
    </row>
    <row r="66" spans="1:15">
      <c r="A66" s="4" t="s">
        <v>100</v>
      </c>
      <c r="C66" s="38"/>
      <c r="F66" s="26">
        <f>SUM(F49:F65)</f>
        <v>-727909729.53999996</v>
      </c>
      <c r="G66" s="26"/>
      <c r="H66" s="26">
        <f>SUM(H49:H65)</f>
        <v>-691741305.80000019</v>
      </c>
      <c r="I66" s="26"/>
      <c r="J66" s="26">
        <f>SUM(J49:J65)</f>
        <v>-367368682.70999998</v>
      </c>
      <c r="K66" s="26"/>
      <c r="L66" s="26">
        <f>SUM(L49:L65)</f>
        <v>-456454904.32999998</v>
      </c>
    </row>
    <row r="67" spans="1:15">
      <c r="A67" s="4" t="s">
        <v>66</v>
      </c>
      <c r="C67" s="38"/>
      <c r="F67" s="9"/>
      <c r="G67" s="9"/>
      <c r="H67" s="9"/>
      <c r="I67" s="9"/>
      <c r="J67" s="9"/>
      <c r="K67" s="9"/>
      <c r="L67" s="9"/>
    </row>
    <row r="68" spans="1:15">
      <c r="B68" s="4" t="s">
        <v>125</v>
      </c>
      <c r="C68" s="38"/>
      <c r="F68" s="5">
        <v>1980000000</v>
      </c>
      <c r="G68" s="5"/>
      <c r="H68" s="5">
        <v>2750000000</v>
      </c>
      <c r="I68" s="5"/>
      <c r="J68" s="5">
        <v>1980000000</v>
      </c>
      <c r="K68" s="5"/>
      <c r="L68" s="5">
        <v>2750000000</v>
      </c>
    </row>
    <row r="69" spans="1:15">
      <c r="B69" s="4" t="s">
        <v>78</v>
      </c>
      <c r="C69" s="38"/>
      <c r="F69" s="5">
        <v>-1970000000</v>
      </c>
      <c r="G69" s="5"/>
      <c r="H69" s="5">
        <v>-2906000000</v>
      </c>
      <c r="I69" s="5"/>
      <c r="J69" s="5">
        <v>-1970000000</v>
      </c>
      <c r="K69" s="5"/>
      <c r="L69" s="5">
        <v>-2896000000</v>
      </c>
    </row>
    <row r="70" spans="1:15">
      <c r="B70" s="4" t="s">
        <v>154</v>
      </c>
      <c r="C70" s="38"/>
      <c r="F70" s="5">
        <v>0</v>
      </c>
      <c r="G70" s="5"/>
      <c r="H70" s="5">
        <v>0</v>
      </c>
      <c r="I70" s="5"/>
      <c r="J70" s="5">
        <v>130000000</v>
      </c>
      <c r="K70" s="5"/>
      <c r="L70" s="5">
        <v>222000000</v>
      </c>
    </row>
    <row r="71" spans="1:15">
      <c r="B71" s="4" t="s">
        <v>155</v>
      </c>
      <c r="C71" s="38"/>
      <c r="F71" s="5">
        <v>0</v>
      </c>
      <c r="G71" s="5"/>
      <c r="H71" s="5">
        <v>0</v>
      </c>
      <c r="I71" s="5"/>
      <c r="J71" s="5">
        <v>-130000000</v>
      </c>
      <c r="K71" s="5"/>
      <c r="L71" s="5">
        <v>-287000000</v>
      </c>
    </row>
    <row r="72" spans="1:15">
      <c r="B72" s="4" t="s">
        <v>116</v>
      </c>
      <c r="C72" s="38"/>
      <c r="F72" s="5">
        <v>480620000</v>
      </c>
      <c r="G72" s="5"/>
      <c r="H72" s="5">
        <v>416380000</v>
      </c>
      <c r="I72" s="5"/>
      <c r="J72" s="5">
        <v>480620000</v>
      </c>
      <c r="K72" s="5"/>
      <c r="L72" s="5">
        <v>416380000</v>
      </c>
    </row>
    <row r="73" spans="1:15">
      <c r="B73" s="4" t="s">
        <v>117</v>
      </c>
      <c r="C73" s="38"/>
      <c r="F73" s="5">
        <v>-143350000</v>
      </c>
      <c r="G73" s="5"/>
      <c r="H73" s="5">
        <v>-62320000</v>
      </c>
      <c r="I73" s="5"/>
      <c r="J73" s="5">
        <v>-143350000</v>
      </c>
      <c r="K73" s="5"/>
      <c r="L73" s="5">
        <v>-62320000</v>
      </c>
    </row>
    <row r="74" spans="1:15">
      <c r="B74" s="4" t="s">
        <v>88</v>
      </c>
      <c r="C74" s="38"/>
      <c r="F74" s="5">
        <v>-862311.48</v>
      </c>
      <c r="G74" s="5"/>
      <c r="H74" s="5">
        <v>-104550.5</v>
      </c>
      <c r="I74" s="5"/>
      <c r="J74" s="5">
        <v>-49102.69</v>
      </c>
      <c r="K74" s="5"/>
      <c r="L74" s="5">
        <v>-49149.94</v>
      </c>
      <c r="O74" s="34"/>
    </row>
    <row r="75" spans="1:15">
      <c r="B75" s="4" t="s">
        <v>143</v>
      </c>
      <c r="C75" s="38"/>
      <c r="F75" s="5">
        <v>17393070</v>
      </c>
      <c r="G75" s="5"/>
      <c r="H75" s="5">
        <v>215983370.00000003</v>
      </c>
      <c r="I75" s="5"/>
      <c r="J75" s="5">
        <v>0</v>
      </c>
      <c r="K75" s="5"/>
      <c r="L75" s="5">
        <v>0</v>
      </c>
    </row>
    <row r="76" spans="1:15">
      <c r="B76" s="4" t="s">
        <v>127</v>
      </c>
      <c r="C76" s="38"/>
      <c r="F76" s="5">
        <v>-1549630.08</v>
      </c>
      <c r="G76" s="5"/>
      <c r="H76" s="5">
        <v>-3418755</v>
      </c>
      <c r="I76" s="5"/>
      <c r="J76" s="5">
        <v>0</v>
      </c>
      <c r="K76" s="5"/>
      <c r="L76" s="5">
        <v>0</v>
      </c>
    </row>
    <row r="77" spans="1:15">
      <c r="B77" s="4" t="s">
        <v>197</v>
      </c>
      <c r="C77" s="38"/>
      <c r="F77" s="5">
        <v>-149241510</v>
      </c>
      <c r="G77" s="5"/>
      <c r="H77" s="5">
        <v>0</v>
      </c>
      <c r="I77" s="5"/>
      <c r="J77" s="5">
        <v>-149241510</v>
      </c>
      <c r="K77" s="5"/>
      <c r="L77" s="5">
        <v>0</v>
      </c>
    </row>
    <row r="78" spans="1:15">
      <c r="B78" s="4" t="s">
        <v>74</v>
      </c>
      <c r="E78" s="24"/>
      <c r="F78" s="5">
        <v>-52816442.82</v>
      </c>
      <c r="G78" s="5"/>
      <c r="H78" s="5">
        <v>-33224406.079999998</v>
      </c>
      <c r="I78" s="5"/>
      <c r="J78" s="5">
        <v>-53091824.740000002</v>
      </c>
      <c r="K78" s="5"/>
      <c r="L78" s="5">
        <v>-35001642.740000002</v>
      </c>
      <c r="O78" s="34"/>
    </row>
    <row r="79" spans="1:15">
      <c r="B79" s="4" t="s">
        <v>67</v>
      </c>
      <c r="C79" s="38"/>
      <c r="F79" s="9">
        <v>-221449371.16</v>
      </c>
      <c r="G79" s="9"/>
      <c r="H79" s="9">
        <v>-433916469.48000002</v>
      </c>
      <c r="I79" s="9"/>
      <c r="J79" s="9">
        <v>-221449371.16</v>
      </c>
      <c r="K79" s="9"/>
      <c r="L79" s="9">
        <v>-434208069.48000002</v>
      </c>
      <c r="M79" s="34"/>
      <c r="O79" s="34"/>
    </row>
    <row r="80" spans="1:15">
      <c r="A80" s="4" t="s">
        <v>101</v>
      </c>
      <c r="C80" s="38"/>
      <c r="F80" s="26">
        <f>SUM(F68:F79)</f>
        <v>-61256195.539999992</v>
      </c>
      <c r="G80" s="26"/>
      <c r="H80" s="26">
        <f>SUM(H68:H79)</f>
        <v>-56620811.060000002</v>
      </c>
      <c r="I80" s="26"/>
      <c r="J80" s="26">
        <f>SUM(J68:J79)</f>
        <v>-76561808.590000004</v>
      </c>
      <c r="K80" s="26"/>
      <c r="L80" s="26">
        <f>SUM(L68:L79)</f>
        <v>-326198862.16000003</v>
      </c>
      <c r="M80" s="5"/>
      <c r="O80" s="5"/>
    </row>
    <row r="81" spans="1:15" ht="10.5" customHeight="1">
      <c r="C81" s="38"/>
      <c r="F81" s="9"/>
      <c r="G81" s="9"/>
      <c r="H81" s="9"/>
      <c r="I81" s="9"/>
      <c r="J81" s="9"/>
      <c r="K81" s="9"/>
      <c r="L81" s="9"/>
    </row>
    <row r="82" spans="1:15">
      <c r="A82" s="4" t="s">
        <v>102</v>
      </c>
      <c r="F82" s="5">
        <f>F45+F66+F80</f>
        <v>-194629770.48999992</v>
      </c>
      <c r="G82" s="5"/>
      <c r="H82" s="5">
        <f>H45+H66+H80</f>
        <v>97450893.119999707</v>
      </c>
      <c r="I82" s="5"/>
      <c r="J82" s="5">
        <f>J45+J66+J80</f>
        <v>37096993.910000175</v>
      </c>
      <c r="K82" s="5"/>
      <c r="L82" s="5">
        <f>L45+L66+L80</f>
        <v>-14426875.930000186</v>
      </c>
      <c r="M82" s="5"/>
      <c r="O82" s="5"/>
    </row>
    <row r="83" spans="1:15">
      <c r="A83" s="4" t="s">
        <v>183</v>
      </c>
      <c r="C83" s="39"/>
      <c r="E83" s="40"/>
      <c r="F83" s="92">
        <f>+BS!K10</f>
        <v>334528856.95999998</v>
      </c>
      <c r="G83" s="92"/>
      <c r="H83" s="92">
        <v>237077963.83999997</v>
      </c>
      <c r="I83" s="92"/>
      <c r="J83" s="92">
        <f>+BS!O10</f>
        <v>19841293.989999998</v>
      </c>
      <c r="K83" s="92"/>
      <c r="L83" s="92">
        <v>34268169.920000002</v>
      </c>
      <c r="M83" s="41"/>
      <c r="O83" s="41"/>
    </row>
    <row r="84" spans="1:15" ht="22" thickBot="1">
      <c r="A84" s="4" t="s">
        <v>184</v>
      </c>
      <c r="E84" s="42" t="s">
        <v>200</v>
      </c>
      <c r="F84" s="30">
        <f>SUM(F82:F83)</f>
        <v>139899086.47000006</v>
      </c>
      <c r="G84" s="30"/>
      <c r="H84" s="30">
        <f>SUM(H82:H83)</f>
        <v>334528856.95999968</v>
      </c>
      <c r="I84" s="30"/>
      <c r="J84" s="30">
        <f>SUM(J82:J83)</f>
        <v>56938287.90000017</v>
      </c>
      <c r="K84" s="30"/>
      <c r="L84" s="30">
        <f>SUM(L82:L83)</f>
        <v>19841293.989999816</v>
      </c>
      <c r="O84" s="35"/>
    </row>
    <row r="85" spans="1:15" ht="22.5" thickTop="1">
      <c r="A85" s="90"/>
      <c r="B85" s="90"/>
      <c r="C85" s="90"/>
      <c r="D85" s="90"/>
      <c r="E85" s="42"/>
      <c r="F85" s="10"/>
      <c r="G85" s="5"/>
      <c r="H85" s="10"/>
      <c r="I85" s="5"/>
      <c r="J85" s="10"/>
      <c r="K85" s="10"/>
      <c r="L85" s="10"/>
      <c r="O85" s="35"/>
    </row>
    <row r="86" spans="1:15" ht="22">
      <c r="A86" s="90"/>
      <c r="B86" s="90"/>
      <c r="C86" s="90"/>
      <c r="D86" s="90"/>
      <c r="E86" s="42"/>
      <c r="F86" s="10"/>
      <c r="G86" s="5"/>
      <c r="H86" s="10"/>
      <c r="I86" s="5"/>
      <c r="J86" s="10"/>
      <c r="K86" s="10"/>
      <c r="L86" s="43"/>
      <c r="O86" s="35"/>
    </row>
    <row r="87" spans="1:15" ht="22">
      <c r="A87" s="90"/>
      <c r="B87" s="90"/>
      <c r="C87" s="90"/>
      <c r="D87" s="90"/>
      <c r="E87" s="27"/>
      <c r="F87" s="5">
        <f>+F84-BS!I10</f>
        <v>0</v>
      </c>
      <c r="G87" s="5"/>
      <c r="H87" s="5">
        <f>+H84-BS!K10</f>
        <v>0</v>
      </c>
      <c r="I87" s="5"/>
      <c r="J87" s="5">
        <f>+J84-BS!M10</f>
        <v>1.6391277313232422E-7</v>
      </c>
      <c r="K87" s="10"/>
      <c r="L87" s="10">
        <f>+L84-BS!O10</f>
        <v>-1.8253922462463379E-7</v>
      </c>
      <c r="O87" s="5"/>
    </row>
    <row r="88" spans="1:15" ht="22">
      <c r="A88" s="90"/>
      <c r="B88" s="90"/>
      <c r="C88" s="90"/>
      <c r="D88" s="90"/>
      <c r="E88" s="27"/>
      <c r="F88" s="10"/>
      <c r="G88" s="10"/>
      <c r="H88" s="10"/>
      <c r="I88" s="10"/>
      <c r="J88" s="10"/>
      <c r="K88" s="10"/>
      <c r="L88" s="10"/>
      <c r="O88" s="5"/>
    </row>
    <row r="89" spans="1:15" ht="22">
      <c r="A89" s="90"/>
      <c r="B89" s="90"/>
      <c r="C89" s="90"/>
      <c r="D89" s="90"/>
      <c r="E89" s="27"/>
      <c r="F89" s="10"/>
      <c r="G89" s="10"/>
      <c r="I89" s="10"/>
      <c r="J89" s="10"/>
      <c r="K89" s="10"/>
    </row>
    <row r="90" spans="1:15">
      <c r="G90" s="5"/>
      <c r="I90" s="5"/>
    </row>
    <row r="91" spans="1:15" hidden="1">
      <c r="D91" s="41"/>
      <c r="G91" s="5"/>
      <c r="I91" s="5"/>
      <c r="K91" s="33"/>
      <c r="L91" s="5">
        <f>L84-BS!O10</f>
        <v>-1.8253922462463379E-7</v>
      </c>
    </row>
    <row r="92" spans="1:15" hidden="1">
      <c r="G92" s="5"/>
      <c r="I92" s="5"/>
      <c r="K92" s="33"/>
      <c r="L92" s="5">
        <f>+L91/2</f>
        <v>-9.1269612312316895E-8</v>
      </c>
    </row>
    <row r="93" spans="1:15" hidden="1">
      <c r="K93" s="33"/>
    </row>
    <row r="94" spans="1:15" hidden="1">
      <c r="K94" s="33"/>
    </row>
    <row r="95" spans="1:15">
      <c r="G95" s="5"/>
      <c r="I95" s="5"/>
    </row>
    <row r="96" spans="1:15">
      <c r="G96" s="5"/>
      <c r="I96" s="5"/>
    </row>
    <row r="97" spans="6:9">
      <c r="G97" s="5"/>
      <c r="I97" s="5"/>
    </row>
    <row r="98" spans="6:9">
      <c r="G98" s="5"/>
      <c r="I98" s="5"/>
    </row>
    <row r="99" spans="6:9">
      <c r="G99" s="5"/>
      <c r="I99" s="5"/>
    </row>
    <row r="100" spans="6:9">
      <c r="G100" s="5"/>
      <c r="I100" s="5"/>
    </row>
    <row r="101" spans="6:9">
      <c r="G101" s="5"/>
      <c r="I101" s="5"/>
    </row>
    <row r="102" spans="6:9">
      <c r="G102" s="5"/>
      <c r="I102" s="5"/>
    </row>
    <row r="103" spans="6:9">
      <c r="G103" s="5"/>
      <c r="I103" s="5"/>
    </row>
    <row r="104" spans="6:9">
      <c r="F104" s="111"/>
      <c r="G104" s="5"/>
      <c r="I104" s="5"/>
    </row>
    <row r="105" spans="6:9">
      <c r="F105" s="111"/>
      <c r="G105" s="5"/>
      <c r="I105" s="5"/>
    </row>
    <row r="106" spans="6:9">
      <c r="F106" s="111"/>
      <c r="G106" s="5"/>
      <c r="I106" s="5"/>
    </row>
    <row r="107" spans="6:9">
      <c r="F107" s="111"/>
      <c r="G107" s="5"/>
      <c r="I107" s="5"/>
    </row>
    <row r="108" spans="6:9">
      <c r="F108" s="111"/>
      <c r="G108" s="5"/>
      <c r="I108" s="5"/>
    </row>
    <row r="109" spans="6:9">
      <c r="F109" s="111"/>
      <c r="G109" s="5"/>
      <c r="I109" s="5"/>
    </row>
    <row r="110" spans="6:9">
      <c r="G110" s="5"/>
      <c r="I110" s="5"/>
    </row>
    <row r="111" spans="6:9">
      <c r="G111" s="5"/>
      <c r="I111" s="5"/>
    </row>
    <row r="112" spans="6:9">
      <c r="G112" s="5"/>
      <c r="I112" s="5"/>
    </row>
    <row r="113" spans="7:9">
      <c r="G113" s="5"/>
      <c r="I113" s="5"/>
    </row>
    <row r="114" spans="7:9">
      <c r="G114" s="5"/>
      <c r="I114" s="5"/>
    </row>
    <row r="115" spans="7:9">
      <c r="G115" s="5"/>
      <c r="I115" s="5"/>
    </row>
    <row r="116" spans="7:9">
      <c r="G116" s="5"/>
      <c r="I116" s="5"/>
    </row>
    <row r="117" spans="7:9">
      <c r="G117" s="5"/>
      <c r="I117" s="5"/>
    </row>
    <row r="118" spans="7:9">
      <c r="G118" s="5"/>
      <c r="I118" s="5"/>
    </row>
    <row r="119" spans="7:9">
      <c r="G119" s="5"/>
      <c r="I119" s="5"/>
    </row>
    <row r="120" spans="7:9">
      <c r="G120" s="5"/>
      <c r="I120" s="5"/>
    </row>
    <row r="121" spans="7:9">
      <c r="G121" s="5"/>
      <c r="I121" s="5"/>
    </row>
    <row r="122" spans="7:9">
      <c r="G122" s="5"/>
      <c r="I122" s="5"/>
    </row>
    <row r="123" spans="7:9">
      <c r="G123" s="5"/>
      <c r="I123" s="5"/>
    </row>
    <row r="124" spans="7:9">
      <c r="G124" s="5"/>
      <c r="I124" s="5"/>
    </row>
    <row r="125" spans="7:9">
      <c r="G125" s="5"/>
      <c r="I125" s="5"/>
    </row>
    <row r="126" spans="7:9">
      <c r="G126" s="5"/>
      <c r="I126" s="5"/>
    </row>
    <row r="127" spans="7:9">
      <c r="G127" s="5"/>
      <c r="I127" s="5"/>
    </row>
    <row r="128" spans="7:9">
      <c r="G128" s="5"/>
      <c r="I128" s="5"/>
    </row>
    <row r="129" spans="7:9">
      <c r="G129" s="5"/>
      <c r="I129" s="5"/>
    </row>
    <row r="130" spans="7:9">
      <c r="G130" s="5"/>
      <c r="I130" s="5"/>
    </row>
    <row r="131" spans="7:9">
      <c r="G131" s="5"/>
      <c r="I131" s="5"/>
    </row>
    <row r="132" spans="7:9">
      <c r="G132" s="5"/>
      <c r="I132" s="5"/>
    </row>
    <row r="133" spans="7:9">
      <c r="G133" s="5"/>
      <c r="I133" s="5"/>
    </row>
    <row r="134" spans="7:9">
      <c r="G134" s="5"/>
      <c r="I134" s="5"/>
    </row>
    <row r="135" spans="7:9">
      <c r="G135" s="5"/>
      <c r="I135" s="5"/>
    </row>
    <row r="136" spans="7:9">
      <c r="G136" s="5"/>
      <c r="I136" s="5"/>
    </row>
    <row r="137" spans="7:9">
      <c r="G137" s="5"/>
      <c r="I137" s="5"/>
    </row>
    <row r="138" spans="7:9">
      <c r="G138" s="5"/>
      <c r="I138" s="5"/>
    </row>
    <row r="139" spans="7:9">
      <c r="G139" s="5"/>
      <c r="I139" s="5"/>
    </row>
    <row r="140" spans="7:9">
      <c r="G140" s="5"/>
      <c r="I140" s="5"/>
    </row>
    <row r="141" spans="7:9">
      <c r="G141" s="5"/>
      <c r="I141" s="5"/>
    </row>
    <row r="142" spans="7:9">
      <c r="G142" s="5"/>
      <c r="I142" s="5"/>
    </row>
    <row r="143" spans="7:9">
      <c r="G143" s="5"/>
      <c r="I143" s="5"/>
    </row>
    <row r="144" spans="7:9">
      <c r="G144" s="5"/>
      <c r="I144" s="5"/>
    </row>
    <row r="145" spans="7:9">
      <c r="G145" s="5"/>
      <c r="I145" s="5"/>
    </row>
    <row r="146" spans="7:9">
      <c r="G146" s="5"/>
      <c r="I146" s="5"/>
    </row>
    <row r="147" spans="7:9">
      <c r="G147" s="5"/>
      <c r="I147" s="5"/>
    </row>
    <row r="148" spans="7:9">
      <c r="G148" s="5"/>
      <c r="I148" s="5"/>
    </row>
    <row r="149" spans="7:9">
      <c r="G149" s="5"/>
      <c r="I149" s="5"/>
    </row>
    <row r="150" spans="7:9">
      <c r="G150" s="5"/>
      <c r="I150" s="5"/>
    </row>
    <row r="151" spans="7:9">
      <c r="G151" s="5"/>
      <c r="I151" s="5"/>
    </row>
    <row r="152" spans="7:9">
      <c r="G152" s="5"/>
      <c r="I152" s="5"/>
    </row>
    <row r="153" spans="7:9">
      <c r="G153" s="5"/>
      <c r="I153" s="5"/>
    </row>
    <row r="154" spans="7:9">
      <c r="G154" s="5"/>
      <c r="I154" s="5"/>
    </row>
    <row r="155" spans="7:9">
      <c r="G155" s="5"/>
      <c r="I155" s="5"/>
    </row>
    <row r="156" spans="7:9">
      <c r="G156" s="5"/>
      <c r="I156" s="5"/>
    </row>
    <row r="157" spans="7:9">
      <c r="G157" s="5"/>
      <c r="I157" s="5"/>
    </row>
    <row r="158" spans="7:9">
      <c r="G158" s="5"/>
      <c r="I158" s="5"/>
    </row>
    <row r="159" spans="7:9">
      <c r="G159" s="5"/>
      <c r="I159" s="5"/>
    </row>
    <row r="160" spans="7:9">
      <c r="G160" s="5"/>
      <c r="I160" s="5"/>
    </row>
    <row r="161" spans="7:9">
      <c r="G161" s="5"/>
      <c r="I161" s="5"/>
    </row>
    <row r="162" spans="7:9">
      <c r="G162" s="5"/>
      <c r="I162" s="5"/>
    </row>
    <row r="163" spans="7:9">
      <c r="G163" s="5"/>
      <c r="I163" s="5"/>
    </row>
    <row r="164" spans="7:9">
      <c r="G164" s="5"/>
      <c r="I164" s="5"/>
    </row>
    <row r="165" spans="7:9">
      <c r="G165" s="5"/>
      <c r="I165" s="5"/>
    </row>
    <row r="166" spans="7:9">
      <c r="G166" s="5"/>
      <c r="I166" s="5"/>
    </row>
    <row r="167" spans="7:9">
      <c r="G167" s="5"/>
      <c r="I167" s="5"/>
    </row>
    <row r="168" spans="7:9">
      <c r="G168" s="5"/>
      <c r="I168" s="5"/>
    </row>
    <row r="169" spans="7:9">
      <c r="G169" s="5"/>
      <c r="I169" s="5"/>
    </row>
    <row r="170" spans="7:9">
      <c r="G170" s="5"/>
      <c r="I170" s="5"/>
    </row>
    <row r="171" spans="7:9">
      <c r="G171" s="5"/>
      <c r="I171" s="5"/>
    </row>
    <row r="172" spans="7:9">
      <c r="G172" s="5"/>
      <c r="I172" s="5"/>
    </row>
    <row r="173" spans="7:9">
      <c r="G173" s="5"/>
      <c r="I173" s="5"/>
    </row>
    <row r="174" spans="7:9">
      <c r="G174" s="5"/>
      <c r="I174" s="5"/>
    </row>
    <row r="175" spans="7:9">
      <c r="G175" s="5"/>
      <c r="I175" s="5"/>
    </row>
    <row r="176" spans="7:9">
      <c r="G176" s="5"/>
      <c r="I176" s="5"/>
    </row>
    <row r="177" spans="7:9">
      <c r="G177" s="5"/>
      <c r="I177" s="5"/>
    </row>
    <row r="178" spans="7:9">
      <c r="G178" s="5"/>
      <c r="I178" s="5"/>
    </row>
    <row r="179" spans="7:9">
      <c r="G179" s="5"/>
      <c r="I179" s="5"/>
    </row>
    <row r="180" spans="7:9">
      <c r="G180" s="5"/>
      <c r="I180" s="5"/>
    </row>
    <row r="181" spans="7:9">
      <c r="G181" s="5"/>
      <c r="I181" s="5"/>
    </row>
    <row r="182" spans="7:9">
      <c r="G182" s="5"/>
      <c r="I182" s="5"/>
    </row>
    <row r="183" spans="7:9">
      <c r="G183" s="5"/>
      <c r="I183" s="5"/>
    </row>
    <row r="184" spans="7:9">
      <c r="G184" s="5"/>
      <c r="I184" s="5"/>
    </row>
    <row r="185" spans="7:9">
      <c r="G185" s="5"/>
      <c r="I185" s="5"/>
    </row>
    <row r="186" spans="7:9">
      <c r="G186" s="5"/>
      <c r="I186" s="5"/>
    </row>
    <row r="187" spans="7:9">
      <c r="G187" s="5"/>
      <c r="I187" s="5"/>
    </row>
    <row r="188" spans="7:9">
      <c r="G188" s="5"/>
      <c r="I188" s="5"/>
    </row>
    <row r="189" spans="7:9">
      <c r="G189" s="5"/>
      <c r="I189" s="5"/>
    </row>
    <row r="190" spans="7:9">
      <c r="G190" s="5"/>
      <c r="I190" s="5"/>
    </row>
    <row r="191" spans="7:9">
      <c r="G191" s="5"/>
      <c r="I191" s="5"/>
    </row>
    <row r="192" spans="7:9">
      <c r="G192" s="5"/>
      <c r="I192" s="5"/>
    </row>
    <row r="193" spans="7:9">
      <c r="G193" s="5"/>
      <c r="I193" s="5"/>
    </row>
    <row r="194" spans="7:9">
      <c r="G194" s="5"/>
      <c r="I194" s="5"/>
    </row>
    <row r="195" spans="7:9">
      <c r="G195" s="5"/>
      <c r="I195" s="5"/>
    </row>
    <row r="196" spans="7:9">
      <c r="G196" s="5"/>
      <c r="I196" s="5"/>
    </row>
    <row r="197" spans="7:9">
      <c r="G197" s="5"/>
      <c r="I197" s="5"/>
    </row>
    <row r="198" spans="7:9">
      <c r="G198" s="5"/>
      <c r="I198" s="5"/>
    </row>
    <row r="199" spans="7:9">
      <c r="G199" s="5"/>
      <c r="I199" s="5"/>
    </row>
    <row r="200" spans="7:9">
      <c r="G200" s="5"/>
      <c r="I200" s="5"/>
    </row>
    <row r="201" spans="7:9">
      <c r="G201" s="5"/>
      <c r="I201" s="5"/>
    </row>
    <row r="202" spans="7:9">
      <c r="G202" s="5"/>
      <c r="I202" s="5"/>
    </row>
    <row r="203" spans="7:9">
      <c r="G203" s="5"/>
      <c r="I203" s="5"/>
    </row>
    <row r="204" spans="7:9">
      <c r="G204" s="5"/>
      <c r="I204" s="5"/>
    </row>
    <row r="205" spans="7:9">
      <c r="G205" s="5"/>
      <c r="I205" s="5"/>
    </row>
    <row r="206" spans="7:9">
      <c r="G206" s="5"/>
      <c r="I206" s="5"/>
    </row>
    <row r="207" spans="7:9">
      <c r="G207" s="5"/>
      <c r="I207" s="5"/>
    </row>
    <row r="208" spans="7:9">
      <c r="G208" s="5"/>
      <c r="I208" s="5"/>
    </row>
    <row r="209" spans="7:9">
      <c r="G209" s="5"/>
      <c r="I209" s="5"/>
    </row>
    <row r="210" spans="7:9">
      <c r="G210" s="5"/>
      <c r="I210" s="5"/>
    </row>
    <row r="211" spans="7:9">
      <c r="G211" s="5"/>
      <c r="I211" s="5"/>
    </row>
    <row r="212" spans="7:9">
      <c r="G212" s="5"/>
      <c r="I212" s="5"/>
    </row>
    <row r="213" spans="7:9">
      <c r="G213" s="5"/>
      <c r="I213" s="5"/>
    </row>
    <row r="214" spans="7:9">
      <c r="G214" s="5"/>
      <c r="I214" s="5"/>
    </row>
    <row r="215" spans="7:9">
      <c r="G215" s="5"/>
      <c r="I215" s="5"/>
    </row>
    <row r="216" spans="7:9">
      <c r="G216" s="5"/>
      <c r="I216" s="5"/>
    </row>
    <row r="217" spans="7:9">
      <c r="G217" s="5"/>
      <c r="I217" s="5"/>
    </row>
    <row r="218" spans="7:9">
      <c r="G218" s="5"/>
      <c r="I218" s="5"/>
    </row>
    <row r="219" spans="7:9">
      <c r="G219" s="5"/>
      <c r="I219" s="5"/>
    </row>
    <row r="220" spans="7:9">
      <c r="G220" s="5"/>
      <c r="I220" s="5"/>
    </row>
    <row r="221" spans="7:9">
      <c r="G221" s="5"/>
      <c r="I221" s="5"/>
    </row>
    <row r="222" spans="7:9">
      <c r="G222" s="5"/>
      <c r="I222" s="5"/>
    </row>
    <row r="223" spans="7:9">
      <c r="G223" s="5"/>
      <c r="I223" s="5"/>
    </row>
    <row r="224" spans="7:9">
      <c r="G224" s="5"/>
      <c r="I224" s="5"/>
    </row>
    <row r="225" spans="7:9">
      <c r="G225" s="5"/>
      <c r="I225" s="5"/>
    </row>
    <row r="226" spans="7:9">
      <c r="G226" s="5"/>
      <c r="I226" s="5"/>
    </row>
    <row r="227" spans="7:9">
      <c r="G227" s="5"/>
      <c r="I227" s="5"/>
    </row>
    <row r="228" spans="7:9">
      <c r="G228" s="5"/>
      <c r="I228" s="5"/>
    </row>
    <row r="229" spans="7:9">
      <c r="G229" s="5"/>
      <c r="I229" s="5"/>
    </row>
    <row r="230" spans="7:9">
      <c r="G230" s="5"/>
      <c r="I230" s="5"/>
    </row>
    <row r="231" spans="7:9">
      <c r="G231" s="5"/>
      <c r="I231" s="5"/>
    </row>
    <row r="232" spans="7:9">
      <c r="G232" s="5"/>
      <c r="I232" s="5"/>
    </row>
    <row r="233" spans="7:9">
      <c r="G233" s="5"/>
      <c r="I233" s="5"/>
    </row>
    <row r="234" spans="7:9">
      <c r="G234" s="5"/>
      <c r="I234" s="5"/>
    </row>
    <row r="235" spans="7:9">
      <c r="G235" s="5"/>
      <c r="I235" s="5"/>
    </row>
    <row r="236" spans="7:9">
      <c r="G236" s="5"/>
      <c r="I236" s="5"/>
    </row>
    <row r="237" spans="7:9">
      <c r="G237" s="5"/>
      <c r="I237" s="5"/>
    </row>
    <row r="238" spans="7:9">
      <c r="G238" s="5"/>
      <c r="I238" s="5"/>
    </row>
    <row r="239" spans="7:9">
      <c r="G239" s="5"/>
      <c r="I239" s="5"/>
    </row>
    <row r="240" spans="7:9">
      <c r="G240" s="5"/>
      <c r="I240" s="5"/>
    </row>
    <row r="241" spans="7:9">
      <c r="G241" s="5"/>
      <c r="I241" s="5"/>
    </row>
    <row r="242" spans="7:9">
      <c r="G242" s="5"/>
      <c r="I242" s="5"/>
    </row>
    <row r="243" spans="7:9">
      <c r="G243" s="5"/>
      <c r="I243" s="5"/>
    </row>
    <row r="244" spans="7:9">
      <c r="G244" s="5"/>
      <c r="I244" s="5"/>
    </row>
    <row r="245" spans="7:9">
      <c r="G245" s="5"/>
      <c r="I245" s="5"/>
    </row>
    <row r="246" spans="7:9">
      <c r="G246" s="5"/>
      <c r="I246" s="5"/>
    </row>
    <row r="247" spans="7:9">
      <c r="G247" s="5"/>
      <c r="I247" s="5"/>
    </row>
    <row r="248" spans="7:9">
      <c r="G248" s="5"/>
      <c r="I248" s="5"/>
    </row>
    <row r="249" spans="7:9">
      <c r="G249" s="5"/>
      <c r="I249" s="5"/>
    </row>
    <row r="250" spans="7:9">
      <c r="G250" s="5"/>
      <c r="I250" s="5"/>
    </row>
    <row r="251" spans="7:9">
      <c r="G251" s="5"/>
      <c r="I251" s="5"/>
    </row>
    <row r="252" spans="7:9">
      <c r="G252" s="5"/>
      <c r="I252" s="5"/>
    </row>
    <row r="253" spans="7:9">
      <c r="G253" s="5"/>
      <c r="I253" s="5"/>
    </row>
    <row r="254" spans="7:9">
      <c r="G254" s="5"/>
      <c r="I254" s="5"/>
    </row>
    <row r="255" spans="7:9">
      <c r="G255" s="5"/>
      <c r="I255" s="5"/>
    </row>
    <row r="256" spans="7:9">
      <c r="G256" s="5"/>
      <c r="I256" s="5"/>
    </row>
    <row r="257" spans="7:9">
      <c r="G257" s="5"/>
      <c r="I257" s="5"/>
    </row>
    <row r="258" spans="7:9">
      <c r="G258" s="5"/>
      <c r="I258" s="5"/>
    </row>
    <row r="259" spans="7:9">
      <c r="G259" s="5"/>
      <c r="I259" s="5"/>
    </row>
    <row r="260" spans="7:9">
      <c r="G260" s="5"/>
      <c r="I260" s="5"/>
    </row>
    <row r="261" spans="7:9">
      <c r="G261" s="5"/>
      <c r="I261" s="5"/>
    </row>
    <row r="262" spans="7:9">
      <c r="G262" s="5"/>
      <c r="I262" s="5"/>
    </row>
    <row r="263" spans="7:9">
      <c r="G263" s="5"/>
      <c r="I263" s="5"/>
    </row>
    <row r="264" spans="7:9">
      <c r="G264" s="5"/>
      <c r="I264" s="5"/>
    </row>
    <row r="265" spans="7:9">
      <c r="G265" s="5"/>
      <c r="I265" s="5"/>
    </row>
    <row r="266" spans="7:9">
      <c r="G266" s="5"/>
      <c r="I266" s="5"/>
    </row>
    <row r="267" spans="7:9">
      <c r="G267" s="5"/>
      <c r="I267" s="5"/>
    </row>
    <row r="268" spans="7:9">
      <c r="G268" s="5"/>
      <c r="I268" s="5"/>
    </row>
    <row r="269" spans="7:9">
      <c r="G269" s="5"/>
      <c r="I269" s="5"/>
    </row>
    <row r="270" spans="7:9">
      <c r="G270" s="5"/>
      <c r="I270" s="5"/>
    </row>
    <row r="271" spans="7:9">
      <c r="G271" s="5"/>
      <c r="I271" s="5"/>
    </row>
    <row r="272" spans="7:9">
      <c r="G272" s="5"/>
      <c r="I272" s="5"/>
    </row>
    <row r="273" spans="7:9">
      <c r="G273" s="5"/>
      <c r="I273" s="5"/>
    </row>
    <row r="274" spans="7:9">
      <c r="G274" s="5"/>
      <c r="I274" s="5"/>
    </row>
    <row r="275" spans="7:9">
      <c r="G275" s="5"/>
      <c r="I275" s="5"/>
    </row>
    <row r="276" spans="7:9">
      <c r="G276" s="5"/>
      <c r="I276" s="5"/>
    </row>
    <row r="277" spans="7:9">
      <c r="G277" s="5"/>
      <c r="I277" s="5"/>
    </row>
    <row r="278" spans="7:9">
      <c r="G278" s="5"/>
      <c r="I278" s="5"/>
    </row>
    <row r="279" spans="7:9">
      <c r="G279" s="5"/>
      <c r="I279" s="5"/>
    </row>
    <row r="280" spans="7:9">
      <c r="G280" s="5"/>
      <c r="I280" s="5"/>
    </row>
    <row r="281" spans="7:9">
      <c r="G281" s="5"/>
      <c r="I281" s="5"/>
    </row>
    <row r="282" spans="7:9">
      <c r="G282" s="5"/>
      <c r="I282" s="5"/>
    </row>
    <row r="283" spans="7:9">
      <c r="G283" s="5"/>
      <c r="I283" s="5"/>
    </row>
    <row r="284" spans="7:9">
      <c r="G284" s="5"/>
      <c r="I284" s="5"/>
    </row>
    <row r="285" spans="7:9">
      <c r="G285" s="5"/>
      <c r="I285" s="5"/>
    </row>
    <row r="286" spans="7:9">
      <c r="G286" s="5"/>
      <c r="I286" s="5"/>
    </row>
    <row r="287" spans="7:9">
      <c r="G287" s="5"/>
      <c r="I287" s="5"/>
    </row>
    <row r="288" spans="7:9">
      <c r="G288" s="5"/>
      <c r="I288" s="5"/>
    </row>
    <row r="289" spans="7:9">
      <c r="G289" s="5"/>
      <c r="I289" s="5"/>
    </row>
    <row r="290" spans="7:9">
      <c r="G290" s="5"/>
      <c r="I290" s="5"/>
    </row>
    <row r="291" spans="7:9">
      <c r="G291" s="5"/>
      <c r="I291" s="5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5:L5"/>
    <mergeCell ref="F5:H5"/>
  </mergeCells>
  <phoneticPr fontId="0" type="noConversion"/>
  <pageMargins left="0.6692913385826772" right="0.23622047244094491" top="0.6692913385826772" bottom="0.23622047244094491" header="0.39370078740157483" footer="0.23622047244094491"/>
  <pageSetup paperSize="9" scale="68" firstPageNumber="11" orientation="portrait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BS</vt:lpstr>
      <vt:lpstr>PL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PL!Print_Area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Thitima Fuangfu</cp:lastModifiedBy>
  <cp:revision/>
  <cp:lastPrinted>2025-02-25T07:42:47Z</cp:lastPrinted>
  <dcterms:created xsi:type="dcterms:W3CDTF">2000-10-30T05:03:03Z</dcterms:created>
  <dcterms:modified xsi:type="dcterms:W3CDTF">2025-02-25T11:07:05Z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